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shuls\Рабочий стол\2021 разработка прогноза д.п\000 для направления ОИОГВ октябрь-ноябрь 2021\"/>
    </mc:Choice>
  </mc:AlternateContent>
  <bookViews>
    <workbookView xWindow="120" yWindow="690" windowWidth="20730" windowHeight="11520"/>
  </bookViews>
  <sheets>
    <sheet name="2022-2036 годы" sheetId="5" r:id="rId1"/>
    <sheet name="Лист3" sheetId="3" r:id="rId2"/>
  </sheets>
  <definedNames>
    <definedName name="_xlnm.Print_Titles" localSheetId="0">'2022-2036 годы'!$2:$3</definedName>
  </definedNames>
  <calcPr calcId="162913" iterate="1"/>
</workbook>
</file>

<file path=xl/calcChain.xml><?xml version="1.0" encoding="utf-8"?>
<calcChain xmlns="http://schemas.openxmlformats.org/spreadsheetml/2006/main">
  <c r="I8" i="5" l="1"/>
  <c r="H11" i="5" l="1"/>
  <c r="Y10" i="5"/>
  <c r="Y9" i="5"/>
  <c r="Y8" i="5"/>
  <c r="Q10" i="5"/>
  <c r="Q9" i="5"/>
  <c r="Q8" i="5"/>
  <c r="I10" i="5"/>
  <c r="I9" i="5"/>
  <c r="H8" i="5"/>
  <c r="X10" i="5"/>
  <c r="X9" i="5"/>
  <c r="X8" i="5"/>
  <c r="P8" i="5"/>
  <c r="J129" i="5" l="1"/>
  <c r="J101" i="5"/>
  <c r="J71" i="5"/>
  <c r="G29" i="5"/>
  <c r="I17" i="5"/>
  <c r="I6" i="5"/>
  <c r="I7" i="5"/>
  <c r="I5" i="5"/>
  <c r="Y7" i="5"/>
  <c r="Y6" i="5"/>
  <c r="Y5" i="5"/>
  <c r="Q7" i="5"/>
  <c r="Q6" i="5"/>
  <c r="Q5" i="5"/>
  <c r="Z165" i="5"/>
  <c r="Y167" i="5"/>
  <c r="Y166" i="5"/>
  <c r="Y165" i="5"/>
  <c r="Q165" i="5"/>
  <c r="I165" i="5"/>
  <c r="AA163" i="5"/>
  <c r="AA162" i="5"/>
  <c r="AA161" i="5"/>
  <c r="Z163" i="5"/>
  <c r="Z162" i="5"/>
  <c r="Z161" i="5"/>
  <c r="Y163" i="5"/>
  <c r="Y162" i="5"/>
  <c r="Y161" i="5"/>
  <c r="Q163" i="5"/>
  <c r="Q162" i="5"/>
  <c r="Q161" i="5"/>
  <c r="P161" i="5"/>
  <c r="I163" i="5"/>
  <c r="I162" i="5"/>
  <c r="I161" i="5"/>
  <c r="H161" i="5"/>
  <c r="Z156" i="5"/>
  <c r="Z155" i="5"/>
  <c r="Z154" i="5"/>
  <c r="Y154" i="5"/>
  <c r="Y156" i="5"/>
  <c r="Y155" i="5"/>
  <c r="Q156" i="5"/>
  <c r="Q155" i="5"/>
  <c r="Q154" i="5"/>
  <c r="P154" i="5"/>
  <c r="I156" i="5"/>
  <c r="I155" i="5"/>
  <c r="I154" i="5"/>
  <c r="Z149" i="5"/>
  <c r="Z148" i="5"/>
  <c r="Z147" i="5"/>
  <c r="Y149" i="5"/>
  <c r="Y148" i="5"/>
  <c r="Y147" i="5"/>
  <c r="Q149" i="5"/>
  <c r="Q148" i="5"/>
  <c r="Q147" i="5"/>
  <c r="I149" i="5"/>
  <c r="I148" i="5"/>
  <c r="I147" i="5"/>
  <c r="Q142" i="5"/>
  <c r="I142" i="5"/>
  <c r="Z143" i="5"/>
  <c r="Z142" i="5"/>
  <c r="Z141" i="5"/>
  <c r="Y143" i="5"/>
  <c r="Y142" i="5"/>
  <c r="Y141" i="5"/>
  <c r="Q143" i="5"/>
  <c r="Q141" i="5"/>
  <c r="I167" i="5"/>
  <c r="I166" i="5"/>
  <c r="I141" i="5"/>
  <c r="I143" i="5"/>
  <c r="P142" i="5"/>
  <c r="Y139" i="5"/>
  <c r="Y138" i="5"/>
  <c r="Y137" i="5"/>
  <c r="Z137" i="5"/>
  <c r="P138" i="5"/>
  <c r="Q139" i="5"/>
  <c r="Q138" i="5"/>
  <c r="Q137" i="5"/>
  <c r="H137" i="5"/>
  <c r="I137" i="5"/>
  <c r="I129" i="5"/>
  <c r="I128" i="5"/>
  <c r="I127" i="5"/>
  <c r="Y117" i="5"/>
  <c r="Y114" i="5"/>
  <c r="Q115" i="5"/>
  <c r="Q114" i="5"/>
  <c r="I119" i="5"/>
  <c r="I118" i="5"/>
  <c r="I117" i="5"/>
  <c r="I116" i="5"/>
  <c r="I115" i="5"/>
  <c r="I114" i="5"/>
  <c r="I113" i="5"/>
  <c r="I112" i="5"/>
  <c r="I111" i="5"/>
  <c r="H114" i="5"/>
  <c r="Y108" i="5"/>
  <c r="Y104" i="5"/>
  <c r="Q109" i="5"/>
  <c r="Q104" i="5"/>
  <c r="H105" i="5"/>
  <c r="H104" i="5"/>
  <c r="I105" i="5"/>
  <c r="I104" i="5"/>
  <c r="I103" i="5"/>
  <c r="I102" i="5"/>
  <c r="I101" i="5"/>
  <c r="Y94" i="5"/>
  <c r="Q97" i="5"/>
  <c r="Q96" i="5"/>
  <c r="Q94" i="5"/>
  <c r="Q93" i="5"/>
  <c r="Q92" i="5"/>
  <c r="Q91" i="5"/>
  <c r="I97" i="5"/>
  <c r="I94" i="5"/>
  <c r="I93" i="5"/>
  <c r="I92" i="5"/>
  <c r="I91" i="5"/>
  <c r="Y81" i="5"/>
  <c r="Q83" i="5"/>
  <c r="Q82" i="5"/>
  <c r="Q81" i="5"/>
  <c r="I83" i="5"/>
  <c r="I82" i="5"/>
  <c r="I81" i="5"/>
  <c r="I73" i="5"/>
  <c r="I72" i="5"/>
  <c r="I71" i="5"/>
  <c r="H71" i="5"/>
  <c r="Z37" i="5"/>
  <c r="Y35" i="5"/>
  <c r="Y34" i="5"/>
  <c r="Q36" i="5"/>
  <c r="Q35" i="5"/>
  <c r="Q34" i="5"/>
  <c r="I77" i="5"/>
  <c r="I74" i="5"/>
  <c r="Q68" i="5" l="1"/>
  <c r="Q67" i="5"/>
  <c r="P67" i="5"/>
  <c r="I67" i="5"/>
  <c r="H67" i="5"/>
  <c r="I40" i="5"/>
  <c r="H40" i="5"/>
  <c r="I37" i="5"/>
  <c r="H37" i="5"/>
  <c r="H34" i="5"/>
  <c r="I18" i="5"/>
  <c r="H18" i="5"/>
  <c r="Q167" i="5"/>
  <c r="Q166" i="5"/>
  <c r="P137" i="5"/>
  <c r="Q130" i="5"/>
  <c r="Q135" i="5"/>
  <c r="P135" i="5"/>
  <c r="Q134" i="5"/>
  <c r="P134" i="5"/>
  <c r="Q133" i="5"/>
  <c r="P133" i="5"/>
  <c r="Q132" i="5"/>
  <c r="P132" i="5"/>
  <c r="Q131" i="5"/>
  <c r="P131" i="5"/>
  <c r="P130" i="5"/>
  <c r="Q119" i="5"/>
  <c r="P119" i="5"/>
  <c r="Q118" i="5"/>
  <c r="P118" i="5"/>
  <c r="Q117" i="5"/>
  <c r="P117" i="5"/>
  <c r="Q116" i="5"/>
  <c r="P116" i="5"/>
  <c r="P115" i="5"/>
  <c r="P114" i="5"/>
  <c r="P109" i="5"/>
  <c r="Q108" i="5"/>
  <c r="P108" i="5"/>
  <c r="Q107" i="5"/>
  <c r="P107" i="5"/>
  <c r="Q106" i="5"/>
  <c r="P106" i="5"/>
  <c r="Q105" i="5"/>
  <c r="P105" i="5"/>
  <c r="P104" i="5"/>
  <c r="Q99" i="5"/>
  <c r="P99" i="5"/>
  <c r="Q98" i="5"/>
  <c r="P98" i="5"/>
  <c r="P97" i="5"/>
  <c r="P96" i="5"/>
  <c r="Q95" i="5"/>
  <c r="P95" i="5"/>
  <c r="P94" i="5"/>
  <c r="P93" i="5"/>
  <c r="P92" i="5"/>
  <c r="P91" i="5"/>
  <c r="Q89" i="5"/>
  <c r="P89" i="5"/>
  <c r="Q88" i="5"/>
  <c r="P88" i="5"/>
  <c r="Q87" i="5"/>
  <c r="P87" i="5"/>
  <c r="Q86" i="5"/>
  <c r="P86" i="5"/>
  <c r="Q85" i="5"/>
  <c r="P85" i="5"/>
  <c r="Q84" i="5"/>
  <c r="P84" i="5"/>
  <c r="P83" i="5"/>
  <c r="P82" i="5"/>
  <c r="P81" i="5"/>
  <c r="Q79" i="5"/>
  <c r="P79" i="5"/>
  <c r="Q78" i="5"/>
  <c r="P78" i="5"/>
  <c r="Q77" i="5"/>
  <c r="P77" i="5"/>
  <c r="Q76" i="5"/>
  <c r="P76" i="5"/>
  <c r="Q75" i="5"/>
  <c r="P75" i="5"/>
  <c r="Q74" i="5"/>
  <c r="P74" i="5"/>
  <c r="P34" i="5"/>
  <c r="Q18" i="5"/>
  <c r="Q42" i="5"/>
  <c r="P42" i="5"/>
  <c r="Q41" i="5"/>
  <c r="P41" i="5"/>
  <c r="Q40" i="5"/>
  <c r="P40" i="5"/>
  <c r="Q39" i="5"/>
  <c r="P39" i="5"/>
  <c r="Q38" i="5"/>
  <c r="P38" i="5"/>
  <c r="Q37" i="5"/>
  <c r="P37" i="5"/>
  <c r="P36" i="5"/>
  <c r="P35" i="5"/>
  <c r="P18" i="5"/>
  <c r="Q19" i="5"/>
  <c r="P5" i="5"/>
  <c r="H5" i="5"/>
  <c r="H141" i="5"/>
  <c r="Y69" i="5" l="1"/>
  <c r="Q69" i="5"/>
  <c r="X68" i="5"/>
  <c r="Y68" i="5"/>
  <c r="Z68" i="5"/>
  <c r="P68" i="5"/>
  <c r="Y67" i="5"/>
  <c r="Z79" i="5" l="1"/>
  <c r="Y79" i="5"/>
  <c r="X79" i="5"/>
  <c r="I79" i="5"/>
  <c r="H79" i="5"/>
  <c r="Z78" i="5"/>
  <c r="Y78" i="5"/>
  <c r="X78" i="5"/>
  <c r="I78" i="5"/>
  <c r="H78" i="5"/>
  <c r="Z77" i="5"/>
  <c r="Y77" i="5"/>
  <c r="X77" i="5"/>
  <c r="H77" i="5"/>
  <c r="Z76" i="5"/>
  <c r="Y76" i="5"/>
  <c r="X76" i="5"/>
  <c r="I76" i="5"/>
  <c r="H76" i="5"/>
  <c r="Z75" i="5"/>
  <c r="Y75" i="5"/>
  <c r="X75" i="5"/>
  <c r="I75" i="5"/>
  <c r="H75" i="5"/>
  <c r="Z74" i="5"/>
  <c r="Y74" i="5"/>
  <c r="X74" i="5"/>
  <c r="H74" i="5"/>
  <c r="J73" i="5"/>
  <c r="H73" i="5"/>
  <c r="J72" i="5"/>
  <c r="K72" i="5" s="1"/>
  <c r="H72" i="5"/>
  <c r="K73" i="5" l="1"/>
  <c r="L73" i="5" s="1"/>
  <c r="K71" i="5"/>
  <c r="L72" i="5"/>
  <c r="M72" i="5" s="1"/>
  <c r="N72" i="5" s="1"/>
  <c r="O72" i="5" s="1"/>
  <c r="Q72" i="5" s="1"/>
  <c r="M73" i="5" l="1"/>
  <c r="N73" i="5" s="1"/>
  <c r="O73" i="5" s="1"/>
  <c r="Q73" i="5" s="1"/>
  <c r="P73" i="5"/>
  <c r="L71" i="5"/>
  <c r="M71" i="5" s="1"/>
  <c r="N71" i="5" s="1"/>
  <c r="O71" i="5" s="1"/>
  <c r="Q71" i="5" s="1"/>
  <c r="P71" i="5"/>
  <c r="P72" i="5"/>
  <c r="R72" i="5"/>
  <c r="R71" i="5"/>
  <c r="R73" i="5" l="1"/>
  <c r="X73" i="5" s="1"/>
  <c r="S73" i="5"/>
  <c r="T73" i="5" s="1"/>
  <c r="U73" i="5" s="1"/>
  <c r="V73" i="5" s="1"/>
  <c r="W73" i="5" s="1"/>
  <c r="S71" i="5"/>
  <c r="T71" i="5" s="1"/>
  <c r="U71" i="5" s="1"/>
  <c r="V71" i="5" s="1"/>
  <c r="W71" i="5" s="1"/>
  <c r="Y71" i="5" s="1"/>
  <c r="S72" i="5"/>
  <c r="T72" i="5" s="1"/>
  <c r="U72" i="5" s="1"/>
  <c r="V72" i="5" s="1"/>
  <c r="W72" i="5" s="1"/>
  <c r="Z72" i="5" l="1"/>
  <c r="Y72" i="5"/>
  <c r="X72" i="5"/>
  <c r="Z73" i="5"/>
  <c r="Y73" i="5"/>
  <c r="Z71" i="5"/>
  <c r="X71" i="5"/>
  <c r="P20" i="5" l="1"/>
  <c r="X20" i="5"/>
  <c r="P19" i="5"/>
  <c r="Y133" i="5"/>
  <c r="Y130" i="5"/>
  <c r="Y131" i="5"/>
  <c r="X130" i="5"/>
  <c r="X132" i="5"/>
  <c r="X133" i="5"/>
  <c r="I130" i="5"/>
  <c r="I132" i="5"/>
  <c r="I133" i="5"/>
  <c r="I134" i="5"/>
  <c r="I135" i="5"/>
  <c r="H133" i="5"/>
  <c r="H134" i="5"/>
  <c r="I131" i="5"/>
  <c r="H132" i="5"/>
  <c r="H131" i="5"/>
  <c r="H130" i="5"/>
  <c r="Y118" i="5"/>
  <c r="Y115" i="5"/>
  <c r="X114" i="5"/>
  <c r="X116" i="5"/>
  <c r="X117" i="5"/>
  <c r="X118" i="5"/>
  <c r="X119" i="5"/>
  <c r="H116" i="5"/>
  <c r="H115" i="5"/>
  <c r="Z107" i="5"/>
  <c r="Z106" i="5"/>
  <c r="Z105" i="5"/>
  <c r="Z104" i="5"/>
  <c r="Y109" i="5"/>
  <c r="X109" i="5"/>
  <c r="X108" i="5"/>
  <c r="X104" i="5"/>
  <c r="X107" i="5"/>
  <c r="X106" i="5"/>
  <c r="X105" i="5"/>
  <c r="I108" i="5"/>
  <c r="I107" i="5"/>
  <c r="I106" i="5"/>
  <c r="X84" i="5"/>
  <c r="H87" i="5"/>
  <c r="H86" i="5"/>
  <c r="H85" i="5"/>
  <c r="H84" i="5"/>
  <c r="H83" i="5"/>
  <c r="H82" i="5"/>
  <c r="H81" i="5"/>
  <c r="Q63" i="5"/>
  <c r="P63" i="5"/>
  <c r="I63" i="5"/>
  <c r="P65" i="5"/>
  <c r="P64" i="5"/>
  <c r="H64" i="5"/>
  <c r="Y37" i="5"/>
  <c r="X34" i="5"/>
  <c r="Z23" i="5"/>
  <c r="X23" i="5"/>
  <c r="X22" i="5"/>
  <c r="X21" i="5"/>
  <c r="X19" i="5"/>
  <c r="X18" i="5"/>
  <c r="Y23" i="5"/>
  <c r="Y22" i="5"/>
  <c r="Y21" i="5"/>
  <c r="Y20" i="5"/>
  <c r="Y19" i="5"/>
  <c r="Y18" i="5"/>
  <c r="Q23" i="5"/>
  <c r="Q22" i="5"/>
  <c r="Q21" i="5"/>
  <c r="Q20" i="5"/>
  <c r="P23" i="5"/>
  <c r="P22" i="5"/>
  <c r="P21" i="5"/>
  <c r="I23" i="5"/>
  <c r="I22" i="5"/>
  <c r="I21" i="5"/>
  <c r="I20" i="5"/>
  <c r="I19" i="5"/>
  <c r="F29" i="5" l="1"/>
  <c r="F28" i="5"/>
  <c r="F27" i="5"/>
  <c r="E29" i="5"/>
  <c r="E28" i="5"/>
  <c r="E27" i="5"/>
  <c r="R93" i="5" l="1"/>
  <c r="S93" i="5" s="1"/>
  <c r="T93" i="5" s="1"/>
  <c r="U93" i="5" s="1"/>
  <c r="V93" i="5" s="1"/>
  <c r="W93" i="5" s="1"/>
  <c r="R92" i="5"/>
  <c r="S92" i="5" s="1"/>
  <c r="T92" i="5" s="1"/>
  <c r="U92" i="5" s="1"/>
  <c r="V92" i="5" s="1"/>
  <c r="W92" i="5" s="1"/>
  <c r="R91" i="5"/>
  <c r="S91" i="5" s="1"/>
  <c r="T91" i="5" s="1"/>
  <c r="U91" i="5" s="1"/>
  <c r="V91" i="5" s="1"/>
  <c r="W91" i="5" s="1"/>
  <c r="Y91" i="5" s="1"/>
  <c r="Y93" i="5" l="1"/>
  <c r="X91" i="5"/>
  <c r="Z66" i="5"/>
  <c r="Z65" i="5"/>
  <c r="Z64" i="5"/>
  <c r="Z60" i="5"/>
  <c r="Z59" i="5"/>
  <c r="Z58" i="5"/>
  <c r="Z54" i="5"/>
  <c r="Z53" i="5"/>
  <c r="Z52" i="5"/>
  <c r="Z48" i="5"/>
  <c r="Z47" i="5"/>
  <c r="Z46" i="5"/>
  <c r="Z42" i="5"/>
  <c r="Z41" i="5"/>
  <c r="Z40" i="5"/>
  <c r="Z22" i="5"/>
  <c r="Z21" i="5"/>
  <c r="Z20" i="5"/>
  <c r="Z19" i="5" l="1"/>
  <c r="Z18" i="5"/>
  <c r="E24" i="5" l="1"/>
  <c r="J15" i="5"/>
  <c r="J17" i="5" l="1"/>
  <c r="J26" i="5" s="1"/>
  <c r="H17" i="5"/>
  <c r="J16" i="5"/>
  <c r="I16" i="5"/>
  <c r="H16" i="5"/>
  <c r="G28" i="5"/>
  <c r="K15" i="5"/>
  <c r="J27" i="5"/>
  <c r="J24" i="5"/>
  <c r="J30" i="5"/>
  <c r="I15" i="5"/>
  <c r="H15" i="5"/>
  <c r="G27" i="5"/>
  <c r="K16" i="5"/>
  <c r="K28" i="5" s="1"/>
  <c r="J25" i="5"/>
  <c r="J31" i="5"/>
  <c r="J127" i="5"/>
  <c r="Z135" i="5"/>
  <c r="Y135" i="5"/>
  <c r="X135" i="5"/>
  <c r="H135" i="5"/>
  <c r="Z134" i="5"/>
  <c r="Y134" i="5"/>
  <c r="X134" i="5"/>
  <c r="Z133" i="5"/>
  <c r="Z132" i="5"/>
  <c r="Y132" i="5"/>
  <c r="Z131" i="5"/>
  <c r="X131" i="5"/>
  <c r="Z130" i="5"/>
  <c r="K129" i="5"/>
  <c r="H129" i="5"/>
  <c r="J128" i="5"/>
  <c r="H128" i="5"/>
  <c r="H127" i="5"/>
  <c r="Z119" i="5"/>
  <c r="Y119" i="5"/>
  <c r="H119" i="5"/>
  <c r="Z118" i="5"/>
  <c r="H118" i="5"/>
  <c r="Z117" i="5"/>
  <c r="H117" i="5"/>
  <c r="Z116" i="5"/>
  <c r="Y116" i="5"/>
  <c r="Z115" i="5"/>
  <c r="X115" i="5"/>
  <c r="Z114" i="5"/>
  <c r="K113" i="5"/>
  <c r="H113" i="5"/>
  <c r="K112" i="5"/>
  <c r="H112" i="5"/>
  <c r="K111" i="5"/>
  <c r="H111" i="5"/>
  <c r="Z109" i="5"/>
  <c r="I109" i="5"/>
  <c r="H109" i="5"/>
  <c r="Z108" i="5"/>
  <c r="H108" i="5"/>
  <c r="Y107" i="5"/>
  <c r="H107" i="5"/>
  <c r="Y106" i="5"/>
  <c r="H106" i="5"/>
  <c r="Y105" i="5"/>
  <c r="J103" i="5"/>
  <c r="H103" i="5"/>
  <c r="J102" i="5"/>
  <c r="H102" i="5"/>
  <c r="K101" i="5"/>
  <c r="H101" i="5"/>
  <c r="J32" i="5" l="1"/>
  <c r="K102" i="5"/>
  <c r="L101" i="5"/>
  <c r="M101" i="5" s="1"/>
  <c r="N101" i="5" s="1"/>
  <c r="O101" i="5" s="1"/>
  <c r="Q101" i="5" s="1"/>
  <c r="K17" i="5"/>
  <c r="K29" i="5" s="1"/>
  <c r="L112" i="5"/>
  <c r="M112" i="5" s="1"/>
  <c r="N112" i="5" s="1"/>
  <c r="O112" i="5" s="1"/>
  <c r="J29" i="5"/>
  <c r="J28" i="5"/>
  <c r="L15" i="5"/>
  <c r="K27" i="5"/>
  <c r="K30" i="5"/>
  <c r="K24" i="5"/>
  <c r="L16" i="5"/>
  <c r="L28" i="5" s="1"/>
  <c r="K25" i="5"/>
  <c r="K31" i="5"/>
  <c r="L17" i="5"/>
  <c r="L29" i="5" s="1"/>
  <c r="K32" i="5"/>
  <c r="K26" i="5"/>
  <c r="K128" i="5"/>
  <c r="L128" i="5" s="1"/>
  <c r="M128" i="5" s="1"/>
  <c r="N128" i="5" s="1"/>
  <c r="O128" i="5" s="1"/>
  <c r="Q128" i="5" s="1"/>
  <c r="L129" i="5"/>
  <c r="M129" i="5" s="1"/>
  <c r="N129" i="5" s="1"/>
  <c r="O129" i="5" s="1"/>
  <c r="Q129" i="5" s="1"/>
  <c r="K127" i="5"/>
  <c r="L127" i="5" s="1"/>
  <c r="M127" i="5" s="1"/>
  <c r="N127" i="5" s="1"/>
  <c r="O127" i="5" s="1"/>
  <c r="Q127" i="5" s="1"/>
  <c r="L111" i="5"/>
  <c r="M111" i="5" s="1"/>
  <c r="N111" i="5" s="1"/>
  <c r="O111" i="5" s="1"/>
  <c r="L113" i="5"/>
  <c r="M113" i="5" s="1"/>
  <c r="N113" i="5" s="1"/>
  <c r="O113" i="5" s="1"/>
  <c r="R101" i="5"/>
  <c r="K103" i="5"/>
  <c r="L103" i="5" s="1"/>
  <c r="M103" i="5" s="1"/>
  <c r="N103" i="5" s="1"/>
  <c r="O103" i="5" s="1"/>
  <c r="Q103" i="5" s="1"/>
  <c r="P102" i="5" l="1"/>
  <c r="P103" i="5"/>
  <c r="L102" i="5"/>
  <c r="M102" i="5" s="1"/>
  <c r="N102" i="5" s="1"/>
  <c r="O102" i="5" s="1"/>
  <c r="Q102" i="5" s="1"/>
  <c r="P101" i="5"/>
  <c r="R111" i="5"/>
  <c r="Q111" i="5"/>
  <c r="P129" i="5"/>
  <c r="P113" i="5"/>
  <c r="P127" i="5"/>
  <c r="R112" i="5"/>
  <c r="Q112" i="5"/>
  <c r="R113" i="5"/>
  <c r="S113" i="5" s="1"/>
  <c r="T113" i="5" s="1"/>
  <c r="U113" i="5" s="1"/>
  <c r="V113" i="5" s="1"/>
  <c r="W113" i="5" s="1"/>
  <c r="Q113" i="5"/>
  <c r="P112" i="5"/>
  <c r="P111" i="5"/>
  <c r="P128" i="5"/>
  <c r="L27" i="5"/>
  <c r="L24" i="5"/>
  <c r="M15" i="5"/>
  <c r="L30" i="5"/>
  <c r="M16" i="5"/>
  <c r="M28" i="5" s="1"/>
  <c r="L31" i="5"/>
  <c r="L25" i="5"/>
  <c r="M17" i="5"/>
  <c r="L26" i="5"/>
  <c r="L32" i="5"/>
  <c r="R127" i="5"/>
  <c r="R129" i="5"/>
  <c r="R128" i="5"/>
  <c r="S111" i="5"/>
  <c r="T111" i="5" s="1"/>
  <c r="U111" i="5" s="1"/>
  <c r="V111" i="5" s="1"/>
  <c r="W111" i="5" s="1"/>
  <c r="S101" i="5"/>
  <c r="T101" i="5" s="1"/>
  <c r="U101" i="5" s="1"/>
  <c r="V101" i="5" s="1"/>
  <c r="W101" i="5" s="1"/>
  <c r="Y101" i="5" s="1"/>
  <c r="R102" i="5"/>
  <c r="R103" i="5"/>
  <c r="X102" i="5" l="1"/>
  <c r="S112" i="5"/>
  <c r="T112" i="5" s="1"/>
  <c r="U112" i="5" s="1"/>
  <c r="V112" i="5" s="1"/>
  <c r="W112" i="5" s="1"/>
  <c r="X101" i="5"/>
  <c r="Z111" i="5"/>
  <c r="Y111" i="5"/>
  <c r="X113" i="5"/>
  <c r="M29" i="5"/>
  <c r="M27" i="5"/>
  <c r="M24" i="5"/>
  <c r="M30" i="5"/>
  <c r="N15" i="5"/>
  <c r="N17" i="5"/>
  <c r="N29" i="5" s="1"/>
  <c r="M26" i="5"/>
  <c r="M32" i="5"/>
  <c r="N16" i="5"/>
  <c r="N28" i="5" s="1"/>
  <c r="M31" i="5"/>
  <c r="M25" i="5"/>
  <c r="S128" i="5"/>
  <c r="T128" i="5" s="1"/>
  <c r="U128" i="5" s="1"/>
  <c r="V128" i="5" s="1"/>
  <c r="W128" i="5" s="1"/>
  <c r="Z128" i="5" s="1"/>
  <c r="S127" i="5"/>
  <c r="T127" i="5" s="1"/>
  <c r="U127" i="5" s="1"/>
  <c r="V127" i="5" s="1"/>
  <c r="W127" i="5" s="1"/>
  <c r="S129" i="5"/>
  <c r="T129" i="5" s="1"/>
  <c r="U129" i="5" s="1"/>
  <c r="V129" i="5" s="1"/>
  <c r="W129" i="5" s="1"/>
  <c r="Z129" i="5" s="1"/>
  <c r="X111" i="5"/>
  <c r="Z113" i="5"/>
  <c r="Y113" i="5"/>
  <c r="S103" i="5"/>
  <c r="T103" i="5" s="1"/>
  <c r="U103" i="5" s="1"/>
  <c r="V103" i="5" s="1"/>
  <c r="W103" i="5" s="1"/>
  <c r="Z101" i="5"/>
  <c r="S102" i="5"/>
  <c r="T102" i="5" s="1"/>
  <c r="U102" i="5" s="1"/>
  <c r="V102" i="5" s="1"/>
  <c r="W102" i="5" s="1"/>
  <c r="Y102" i="5" s="1"/>
  <c r="X103" i="5" l="1"/>
  <c r="X112" i="5"/>
  <c r="Z127" i="5"/>
  <c r="Y127" i="5"/>
  <c r="Z112" i="5"/>
  <c r="Y112" i="5"/>
  <c r="N27" i="5"/>
  <c r="O15" i="5"/>
  <c r="N30" i="5"/>
  <c r="N24" i="5"/>
  <c r="O16" i="5"/>
  <c r="N25" i="5"/>
  <c r="N31" i="5"/>
  <c r="O17" i="5"/>
  <c r="N32" i="5"/>
  <c r="N26" i="5"/>
  <c r="Y129" i="5"/>
  <c r="Y128" i="5"/>
  <c r="X129" i="5"/>
  <c r="X128" i="5"/>
  <c r="X127" i="5"/>
  <c r="Z103" i="5"/>
  <c r="Y103" i="5"/>
  <c r="Z102" i="5"/>
  <c r="O29" i="5" l="1"/>
  <c r="Q17" i="5"/>
  <c r="P17" i="5"/>
  <c r="Q16" i="5"/>
  <c r="O28" i="5"/>
  <c r="P16" i="5"/>
  <c r="Q15" i="5"/>
  <c r="O27" i="5"/>
  <c r="O30" i="5"/>
  <c r="O24" i="5"/>
  <c r="R15" i="5"/>
  <c r="P15" i="5"/>
  <c r="O32" i="5"/>
  <c r="R17" i="5"/>
  <c r="R29" i="5" s="1"/>
  <c r="O26" i="5"/>
  <c r="O25" i="5"/>
  <c r="O31" i="5"/>
  <c r="R16" i="5"/>
  <c r="R28" i="5" s="1"/>
  <c r="Z63" i="5"/>
  <c r="Z62" i="5"/>
  <c r="Z61" i="5"/>
  <c r="Z57" i="5"/>
  <c r="Z56" i="5"/>
  <c r="Z55" i="5"/>
  <c r="Z51" i="5"/>
  <c r="Z50" i="5"/>
  <c r="Z49" i="5"/>
  <c r="Z45" i="5"/>
  <c r="Z44" i="5"/>
  <c r="Z43" i="5"/>
  <c r="R27" i="5" l="1"/>
  <c r="S15" i="5"/>
  <c r="R30" i="5"/>
  <c r="R24" i="5"/>
  <c r="S17" i="5"/>
  <c r="S29" i="5" s="1"/>
  <c r="R32" i="5"/>
  <c r="R26" i="5"/>
  <c r="S16" i="5"/>
  <c r="S28" i="5" s="1"/>
  <c r="R25" i="5"/>
  <c r="R31" i="5"/>
  <c r="Y58" i="5"/>
  <c r="Y59" i="5"/>
  <c r="Y60" i="5"/>
  <c r="Y61" i="5"/>
  <c r="Y62" i="5"/>
  <c r="Y63" i="5"/>
  <c r="Y64" i="5"/>
  <c r="Y65" i="5"/>
  <c r="Y66" i="5"/>
  <c r="X58" i="5"/>
  <c r="X59" i="5"/>
  <c r="X60" i="5"/>
  <c r="X61" i="5"/>
  <c r="X62" i="5"/>
  <c r="X63" i="5"/>
  <c r="X64" i="5"/>
  <c r="X65" i="5"/>
  <c r="X66" i="5"/>
  <c r="Q56" i="5"/>
  <c r="Q57" i="5"/>
  <c r="Q58" i="5"/>
  <c r="Q59" i="5"/>
  <c r="Q60" i="5"/>
  <c r="Q61" i="5"/>
  <c r="Q62" i="5"/>
  <c r="Q64" i="5"/>
  <c r="Q65" i="5"/>
  <c r="Q66" i="5"/>
  <c r="P57" i="5"/>
  <c r="P58" i="5"/>
  <c r="P59" i="5"/>
  <c r="P60" i="5"/>
  <c r="P61" i="5"/>
  <c r="P62" i="5"/>
  <c r="P66" i="5"/>
  <c r="I57" i="5"/>
  <c r="I58" i="5"/>
  <c r="I59" i="5"/>
  <c r="I60" i="5"/>
  <c r="I61" i="5"/>
  <c r="I62" i="5"/>
  <c r="I64" i="5"/>
  <c r="I65" i="5"/>
  <c r="I66" i="5"/>
  <c r="H58" i="5"/>
  <c r="H59" i="5"/>
  <c r="H60" i="5"/>
  <c r="H61" i="5"/>
  <c r="H62" i="5"/>
  <c r="H63" i="5"/>
  <c r="H65" i="5"/>
  <c r="H66" i="5"/>
  <c r="H68" i="5"/>
  <c r="X57" i="5"/>
  <c r="Y57" i="5"/>
  <c r="X56" i="5"/>
  <c r="Y56" i="5"/>
  <c r="X55" i="5"/>
  <c r="Y55" i="5"/>
  <c r="P56" i="5"/>
  <c r="P55" i="5"/>
  <c r="Q55" i="5"/>
  <c r="H57" i="5"/>
  <c r="H56" i="5"/>
  <c r="I56" i="5"/>
  <c r="H55" i="5"/>
  <c r="I55" i="5"/>
  <c r="X54" i="5"/>
  <c r="Y54" i="5"/>
  <c r="X53" i="5"/>
  <c r="Y53" i="5"/>
  <c r="X52" i="5"/>
  <c r="Y52" i="5"/>
  <c r="P54" i="5"/>
  <c r="Q54" i="5"/>
  <c r="P53" i="5"/>
  <c r="Q53" i="5"/>
  <c r="P52" i="5"/>
  <c r="Q52" i="5"/>
  <c r="H54" i="5"/>
  <c r="I54" i="5"/>
  <c r="H53" i="5"/>
  <c r="I53" i="5"/>
  <c r="H52" i="5"/>
  <c r="I52" i="5"/>
  <c r="X51" i="5"/>
  <c r="Y51" i="5"/>
  <c r="X50" i="5"/>
  <c r="Y50" i="5"/>
  <c r="X49" i="5"/>
  <c r="Y49" i="5"/>
  <c r="P51" i="5"/>
  <c r="Q51" i="5"/>
  <c r="P50" i="5"/>
  <c r="Q50" i="5"/>
  <c r="P49" i="5"/>
  <c r="Q49" i="5"/>
  <c r="H51" i="5"/>
  <c r="I51" i="5"/>
  <c r="H50" i="5"/>
  <c r="I50" i="5"/>
  <c r="H49" i="5"/>
  <c r="I49" i="5"/>
  <c r="Y45" i="5"/>
  <c r="Y46" i="5"/>
  <c r="Y47" i="5"/>
  <c r="Y48" i="5"/>
  <c r="X44" i="5"/>
  <c r="X45" i="5"/>
  <c r="X46" i="5"/>
  <c r="X47" i="5"/>
  <c r="X48" i="5"/>
  <c r="P48" i="5"/>
  <c r="Q48" i="5"/>
  <c r="P47" i="5"/>
  <c r="Q47" i="5"/>
  <c r="P46" i="5"/>
  <c r="Q46" i="5"/>
  <c r="Y44" i="5"/>
  <c r="X43" i="5"/>
  <c r="Y43" i="5"/>
  <c r="S27" i="5" l="1"/>
  <c r="T15" i="5"/>
  <c r="S24" i="5"/>
  <c r="S30" i="5"/>
  <c r="T16" i="5"/>
  <c r="T28" i="5" s="1"/>
  <c r="S31" i="5"/>
  <c r="S25" i="5"/>
  <c r="T17" i="5"/>
  <c r="T29" i="5" s="1"/>
  <c r="S26" i="5"/>
  <c r="S32" i="5"/>
  <c r="Y38" i="5"/>
  <c r="Y39" i="5"/>
  <c r="Y40" i="5"/>
  <c r="Y41" i="5"/>
  <c r="Y42" i="5"/>
  <c r="X38" i="5"/>
  <c r="X39" i="5"/>
  <c r="X40" i="5"/>
  <c r="X41" i="5"/>
  <c r="X42" i="5"/>
  <c r="T27" i="5" l="1"/>
  <c r="T24" i="5"/>
  <c r="U15" i="5"/>
  <c r="T30" i="5"/>
  <c r="U16" i="5"/>
  <c r="U28" i="5" s="1"/>
  <c r="T31" i="5"/>
  <c r="T25" i="5"/>
  <c r="U17" i="5"/>
  <c r="U29" i="5" s="1"/>
  <c r="T26" i="5"/>
  <c r="T32" i="5"/>
  <c r="I48" i="5"/>
  <c r="I41" i="5"/>
  <c r="I42" i="5"/>
  <c r="I43" i="5"/>
  <c r="I44" i="5"/>
  <c r="I45" i="5"/>
  <c r="I46" i="5"/>
  <c r="I47" i="5"/>
  <c r="H41" i="5"/>
  <c r="H42" i="5"/>
  <c r="H43" i="5"/>
  <c r="H44" i="5"/>
  <c r="H45" i="5"/>
  <c r="H46" i="5"/>
  <c r="H47" i="5"/>
  <c r="H48" i="5"/>
  <c r="Q45" i="5"/>
  <c r="Q43" i="5"/>
  <c r="Q44" i="5"/>
  <c r="P45" i="5"/>
  <c r="P43" i="5"/>
  <c r="P44" i="5"/>
  <c r="U27" i="5" l="1"/>
  <c r="V15" i="5"/>
  <c r="U30" i="5"/>
  <c r="U24" i="5"/>
  <c r="V17" i="5"/>
  <c r="V29" i="5" s="1"/>
  <c r="U32" i="5"/>
  <c r="U26" i="5"/>
  <c r="V16" i="5"/>
  <c r="V28" i="5" s="1"/>
  <c r="U31" i="5"/>
  <c r="U25" i="5"/>
  <c r="G32" i="5"/>
  <c r="F32" i="5"/>
  <c r="G31" i="5"/>
  <c r="F31" i="5"/>
  <c r="G30" i="5"/>
  <c r="F30" i="5"/>
  <c r="E32" i="5"/>
  <c r="E31" i="5"/>
  <c r="E30" i="5"/>
  <c r="G26" i="5"/>
  <c r="F26" i="5"/>
  <c r="G25" i="5"/>
  <c r="F25" i="5"/>
  <c r="G24" i="5"/>
  <c r="F24" i="5"/>
  <c r="E25" i="5"/>
  <c r="E26" i="5"/>
  <c r="Z167" i="5"/>
  <c r="X167" i="5"/>
  <c r="P167" i="5"/>
  <c r="H167" i="5"/>
  <c r="Z166" i="5"/>
  <c r="X166" i="5"/>
  <c r="P166" i="5"/>
  <c r="H166" i="5"/>
  <c r="X165" i="5"/>
  <c r="P165" i="5"/>
  <c r="H165" i="5"/>
  <c r="X163" i="5"/>
  <c r="P163" i="5"/>
  <c r="H163" i="5"/>
  <c r="X162" i="5"/>
  <c r="P162" i="5"/>
  <c r="H162" i="5"/>
  <c r="X161" i="5"/>
  <c r="X159" i="5"/>
  <c r="P159" i="5"/>
  <c r="H159" i="5"/>
  <c r="X158" i="5"/>
  <c r="P158" i="5"/>
  <c r="H158" i="5"/>
  <c r="X157" i="5"/>
  <c r="P157" i="5"/>
  <c r="H157" i="5"/>
  <c r="X156" i="5"/>
  <c r="P156" i="5"/>
  <c r="H156" i="5"/>
  <c r="X155" i="5"/>
  <c r="P155" i="5"/>
  <c r="H155" i="5"/>
  <c r="X154" i="5"/>
  <c r="H154" i="5"/>
  <c r="X152" i="5"/>
  <c r="P152" i="5"/>
  <c r="I152" i="5"/>
  <c r="H152" i="5"/>
  <c r="X151" i="5"/>
  <c r="P151" i="5"/>
  <c r="I151" i="5"/>
  <c r="H151" i="5"/>
  <c r="X150" i="5"/>
  <c r="P150" i="5"/>
  <c r="I150" i="5"/>
  <c r="H150" i="5"/>
  <c r="X149" i="5"/>
  <c r="P149" i="5"/>
  <c r="H149" i="5"/>
  <c r="X148" i="5"/>
  <c r="P148" i="5"/>
  <c r="H148" i="5"/>
  <c r="X147" i="5"/>
  <c r="P147" i="5"/>
  <c r="H147" i="5"/>
  <c r="X146" i="5"/>
  <c r="P146" i="5"/>
  <c r="H146" i="5"/>
  <c r="X145" i="5"/>
  <c r="P145" i="5"/>
  <c r="H145" i="5"/>
  <c r="X144" i="5"/>
  <c r="P144" i="5"/>
  <c r="H144" i="5"/>
  <c r="X143" i="5"/>
  <c r="P143" i="5"/>
  <c r="H143" i="5"/>
  <c r="X142" i="5"/>
  <c r="H142" i="5"/>
  <c r="X141" i="5"/>
  <c r="P141" i="5"/>
  <c r="Z139" i="5"/>
  <c r="X139" i="5"/>
  <c r="P139" i="5"/>
  <c r="I139" i="5"/>
  <c r="H139" i="5"/>
  <c r="Z138" i="5"/>
  <c r="X138" i="5"/>
  <c r="I138" i="5"/>
  <c r="H138" i="5"/>
  <c r="X137" i="5"/>
  <c r="V27" i="5" l="1"/>
  <c r="W15" i="5"/>
  <c r="V24" i="5"/>
  <c r="V30" i="5"/>
  <c r="W17" i="5"/>
  <c r="W26" i="5" s="1"/>
  <c r="V26" i="5"/>
  <c r="V32" i="5"/>
  <c r="W16" i="5"/>
  <c r="V31" i="5"/>
  <c r="V25" i="5"/>
  <c r="Y36" i="5"/>
  <c r="G122" i="5"/>
  <c r="G125" i="5" s="1"/>
  <c r="G121" i="5"/>
  <c r="G124" i="5" s="1"/>
  <c r="G120" i="5"/>
  <c r="G123" i="5" s="1"/>
  <c r="E120" i="5"/>
  <c r="E123" i="5" s="1"/>
  <c r="E122" i="5"/>
  <c r="E125" i="5" s="1"/>
  <c r="E121" i="5"/>
  <c r="E124" i="5" s="1"/>
  <c r="F122" i="5"/>
  <c r="F125" i="5" s="1"/>
  <c r="F121" i="5"/>
  <c r="F124" i="5" s="1"/>
  <c r="F120" i="5"/>
  <c r="F123" i="5" s="1"/>
  <c r="Z38" i="5"/>
  <c r="X35" i="5"/>
  <c r="H36" i="5"/>
  <c r="H35" i="5"/>
  <c r="X17" i="5" l="1"/>
  <c r="Y17" i="5"/>
  <c r="Z17" i="5"/>
  <c r="Y16" i="5"/>
  <c r="Z16" i="5"/>
  <c r="W28" i="5"/>
  <c r="X16" i="5"/>
  <c r="Y15" i="5"/>
  <c r="Z15" i="5"/>
  <c r="W27" i="5"/>
  <c r="W24" i="5"/>
  <c r="W30" i="5"/>
  <c r="X15" i="5"/>
  <c r="W32" i="5"/>
  <c r="W29" i="5"/>
  <c r="W25" i="5"/>
  <c r="W31" i="5"/>
  <c r="I69" i="5"/>
  <c r="I68" i="5"/>
  <c r="H22" i="5"/>
  <c r="H19" i="5"/>
  <c r="H91" i="5"/>
  <c r="I38" i="5"/>
  <c r="H38" i="5"/>
  <c r="J120" i="5" l="1"/>
  <c r="J123" i="5"/>
  <c r="K121" i="5"/>
  <c r="J121" i="5"/>
  <c r="J124" i="5" s="1"/>
  <c r="Z99" i="5"/>
  <c r="Y99" i="5"/>
  <c r="X99" i="5"/>
  <c r="I99" i="5"/>
  <c r="H99" i="5"/>
  <c r="Z98" i="5"/>
  <c r="Y98" i="5"/>
  <c r="X98" i="5"/>
  <c r="I98" i="5"/>
  <c r="H98" i="5"/>
  <c r="Z97" i="5"/>
  <c r="Y97" i="5"/>
  <c r="X97" i="5"/>
  <c r="H97" i="5"/>
  <c r="Z96" i="5"/>
  <c r="Y96" i="5"/>
  <c r="X96" i="5"/>
  <c r="I96" i="5"/>
  <c r="H96" i="5"/>
  <c r="Z95" i="5"/>
  <c r="Y95" i="5"/>
  <c r="X95" i="5"/>
  <c r="I95" i="5"/>
  <c r="H95" i="5"/>
  <c r="Z94" i="5"/>
  <c r="X94" i="5"/>
  <c r="H94" i="5"/>
  <c r="Z93" i="5"/>
  <c r="X93" i="5"/>
  <c r="H93" i="5"/>
  <c r="Z92" i="5"/>
  <c r="Y92" i="5"/>
  <c r="X92" i="5"/>
  <c r="H92" i="5"/>
  <c r="Z91" i="5"/>
  <c r="Z89" i="5"/>
  <c r="Y89" i="5"/>
  <c r="X89" i="5"/>
  <c r="I89" i="5"/>
  <c r="H89" i="5"/>
  <c r="Z88" i="5"/>
  <c r="Y88" i="5"/>
  <c r="X88" i="5"/>
  <c r="I88" i="5"/>
  <c r="H88" i="5"/>
  <c r="Z87" i="5"/>
  <c r="Y87" i="5"/>
  <c r="X87" i="5"/>
  <c r="I87" i="5"/>
  <c r="Z86" i="5"/>
  <c r="Y86" i="5"/>
  <c r="X86" i="5"/>
  <c r="I86" i="5"/>
  <c r="Z85" i="5"/>
  <c r="Y85" i="5"/>
  <c r="X85" i="5"/>
  <c r="I85" i="5"/>
  <c r="Z84" i="5"/>
  <c r="Y84" i="5"/>
  <c r="I84" i="5"/>
  <c r="Z83" i="5"/>
  <c r="Y83" i="5"/>
  <c r="X83" i="5"/>
  <c r="Z82" i="5"/>
  <c r="Y82" i="5"/>
  <c r="X82" i="5"/>
  <c r="Z81" i="5"/>
  <c r="X81" i="5"/>
  <c r="K124" i="5" l="1"/>
  <c r="X13" i="5"/>
  <c r="P13" i="5"/>
  <c r="H13" i="5"/>
  <c r="X12" i="5"/>
  <c r="P12" i="5"/>
  <c r="H12" i="5"/>
  <c r="X11" i="5"/>
  <c r="P11" i="5"/>
  <c r="P10" i="5"/>
  <c r="H10" i="5"/>
  <c r="P9" i="5"/>
  <c r="H9" i="5"/>
  <c r="X7" i="5"/>
  <c r="P7" i="5"/>
  <c r="H7" i="5"/>
  <c r="X6" i="5"/>
  <c r="P6" i="5"/>
  <c r="H6" i="5"/>
  <c r="X5" i="5"/>
  <c r="L121" i="5" l="1"/>
  <c r="L124" i="5" s="1"/>
  <c r="M121" i="5"/>
  <c r="M124" i="5" l="1"/>
  <c r="N121" i="5" l="1"/>
  <c r="N124" i="5" s="1"/>
  <c r="O121" i="5" l="1"/>
  <c r="O124" i="5" s="1"/>
  <c r="I39" i="5"/>
  <c r="X69" i="5"/>
  <c r="X67" i="5"/>
  <c r="X37" i="5"/>
  <c r="X36" i="5"/>
  <c r="P69" i="5"/>
  <c r="H20" i="5"/>
  <c r="S121" i="5" l="1"/>
  <c r="R121" i="5"/>
  <c r="R124" i="5" s="1"/>
  <c r="W122" i="5"/>
  <c r="W125" i="5" s="1"/>
  <c r="V122" i="5"/>
  <c r="V125" i="5" s="1"/>
  <c r="U122" i="5"/>
  <c r="U125" i="5" s="1"/>
  <c r="T122" i="5"/>
  <c r="T125" i="5" s="1"/>
  <c r="S122" i="5"/>
  <c r="S125" i="5" s="1"/>
  <c r="R122" i="5"/>
  <c r="R125" i="5" s="1"/>
  <c r="O122" i="5"/>
  <c r="O125" i="5" s="1"/>
  <c r="N122" i="5"/>
  <c r="N125" i="5" s="1"/>
  <c r="M122" i="5"/>
  <c r="M125" i="5" s="1"/>
  <c r="L122" i="5"/>
  <c r="L125" i="5" s="1"/>
  <c r="K122" i="5"/>
  <c r="K125" i="5" s="1"/>
  <c r="J122" i="5"/>
  <c r="J125" i="5" s="1"/>
  <c r="S124" i="5" l="1"/>
  <c r="L120" i="5"/>
  <c r="L123" i="5" s="1"/>
  <c r="K120" i="5"/>
  <c r="K123" i="5" s="1"/>
  <c r="U121" i="5" l="1"/>
  <c r="T121" i="5"/>
  <c r="T124" i="5" s="1"/>
  <c r="M120" i="5"/>
  <c r="M123" i="5" s="1"/>
  <c r="N120" i="5"/>
  <c r="N123" i="5" s="1"/>
  <c r="U124" i="5" l="1"/>
  <c r="R120" i="5"/>
  <c r="R123" i="5" s="1"/>
  <c r="O120" i="5"/>
  <c r="O123" i="5" s="1"/>
  <c r="W121" i="5" l="1"/>
  <c r="V121" i="5"/>
  <c r="V124" i="5" s="1"/>
  <c r="S120" i="5"/>
  <c r="S123" i="5" s="1"/>
  <c r="W124" i="5" l="1"/>
  <c r="T120" i="5"/>
  <c r="T123" i="5" s="1"/>
  <c r="U120" i="5" l="1"/>
  <c r="U123" i="5" s="1"/>
  <c r="W120" i="5" l="1"/>
  <c r="W123" i="5" s="1"/>
  <c r="V120" i="5"/>
  <c r="V123" i="5" s="1"/>
  <c r="H39" i="5" l="1"/>
  <c r="H69" i="5"/>
  <c r="H21" i="5"/>
  <c r="H23" i="5"/>
  <c r="Z39" i="5" l="1"/>
  <c r="Z67" i="5"/>
  <c r="Z69" i="5"/>
</calcChain>
</file>

<file path=xl/sharedStrings.xml><?xml version="1.0" encoding="utf-8"?>
<sst xmlns="http://schemas.openxmlformats.org/spreadsheetml/2006/main" count="274" uniqueCount="79">
  <si>
    <t>№</t>
  </si>
  <si>
    <t>п/п</t>
  </si>
  <si>
    <t>Наименование показателя</t>
  </si>
  <si>
    <t>Единица измерения</t>
  </si>
  <si>
    <t>Варианты</t>
  </si>
  <si>
    <t>Демографические показатели</t>
  </si>
  <si>
    <t>Численность населения (среднегодовая)</t>
  </si>
  <si>
    <t>человек</t>
  </si>
  <si>
    <t>консервативный</t>
  </si>
  <si>
    <t>Коэффициент естественного прироста населения</t>
  </si>
  <si>
    <t>на 1000 человек населения</t>
  </si>
  <si>
    <t>-</t>
  </si>
  <si>
    <t>Коэффициент миграционного прироста</t>
  </si>
  <si>
    <t>на 10 000 человек населения</t>
  </si>
  <si>
    <t>Валовой региональный продукт</t>
  </si>
  <si>
    <t>млрд. рублей</t>
  </si>
  <si>
    <t>в % к предыдущему году</t>
  </si>
  <si>
    <t>Промышленное производство</t>
  </si>
  <si>
    <t>Объем отгруженных товаров собственного производства</t>
  </si>
  <si>
    <t>Сельское хозяйство</t>
  </si>
  <si>
    <t>Объем работ, выполненных по виду деятельности «Строительство»</t>
  </si>
  <si>
    <t>индекс физического объема</t>
  </si>
  <si>
    <t>индекс-дефлятор</t>
  </si>
  <si>
    <t>Рынок товаров и услуг</t>
  </si>
  <si>
    <t>Оборот оптовой торговли</t>
  </si>
  <si>
    <t>Денежные доходы населения</t>
  </si>
  <si>
    <t>Реальные располагаемые денежные доходы населения</t>
  </si>
  <si>
    <t>% к предыдущему году</t>
  </si>
  <si>
    <t>Заработная плата</t>
  </si>
  <si>
    <t>Среднемесячная номинальная начисленная заработная плата</t>
  </si>
  <si>
    <t>рублей</t>
  </si>
  <si>
    <t>Труд и занятость</t>
  </si>
  <si>
    <t>Среднегодовая численность занятых в экономике</t>
  </si>
  <si>
    <t>тыс. человек</t>
  </si>
  <si>
    <t>Уровень безработицы (по методологии МОТ)</t>
  </si>
  <si>
    <t>в % к экономически активному населению</t>
  </si>
  <si>
    <t>Жилищное строительство</t>
  </si>
  <si>
    <t>тыс. кв. м</t>
  </si>
  <si>
    <t>Цены и тарифы</t>
  </si>
  <si>
    <t>Индекс потребительских цен в среднем за год</t>
  </si>
  <si>
    <t>2025-2030</t>
  </si>
  <si>
    <t>Доля инвестиций в ВРП</t>
  </si>
  <si>
    <t>%</t>
  </si>
  <si>
    <t>Доля ФОТ в ВРП</t>
  </si>
  <si>
    <t>розница плюс опт</t>
  </si>
  <si>
    <t>доля розницы</t>
  </si>
  <si>
    <t>рост за период 2025-2030</t>
  </si>
  <si>
    <t>2022-2024</t>
  </si>
  <si>
    <t>рост за период 2022-2024</t>
  </si>
  <si>
    <t>целевой</t>
  </si>
  <si>
    <t>инновационный</t>
  </si>
  <si>
    <t>2031-2036</t>
  </si>
  <si>
    <t>рост за период 2031-2036</t>
  </si>
  <si>
    <t>Темп роста среднемесячной номинальной начисленной заработной платы</t>
  </si>
  <si>
    <t>Основные параметры прогноза социально-экономического развития Новосибирской области до 2036 года</t>
  </si>
  <si>
    <t>2036 к 2021</t>
  </si>
  <si>
    <t>Среднедушевой ВРП</t>
  </si>
  <si>
    <r>
      <t>Валовой региональный продукт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</si>
  <si>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физического объема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</si>
  <si>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индекс-дефлятор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</si>
  <si>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промышленного производства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</si>
  <si>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Индекс-дефлятор промышленного производства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</si>
  <si>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Индекс промышленного производства (добыча полезных ископаемых)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</si>
  <si>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Индекс-дефлятор промышленного производства (добыча полезных ископаемых)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</si>
  <si>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промышленного производства (обрабатывающие производства)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</si>
  <si>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Индекс-дефлятор промышленного производства (обрабатывающие производства)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</si>
  <si>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промышленного производства (э/э)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</si>
  <si>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Индекс-дефлятор промышленного производства (э/э)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</si>
  <si>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промышленного производства (вода)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</si>
  <si>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Индекс-дефлятор промышленного производства (вода)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</si>
  <si>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Индекс цен производителей промышленных товаров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</si>
  <si>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Продукция сельского хозяйства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</si>
  <si>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Инвестиции в основной капитал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</si>
  <si>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Оборот розничной торговли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</si>
  <si>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Объем платных услуг населению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</si>
  <si>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Фонд заработной платы работников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</si>
  <si>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Темп роста фонда заработной платы работников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</si>
  <si>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Ввод в действие жилых домов </t>
    </r>
    <r>
      <rPr>
        <vertAlign val="superscript"/>
        <sz val="10"/>
        <color theme="1"/>
        <rFont val="Times New Roman"/>
        <family val="1"/>
        <charset val="204"/>
      </rPr>
      <t>2</t>
    </r>
  </si>
  <si>
    <t>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</si>
</sst>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164" fontId="0" fillId="0" borderId="0" xfId="0" applyNumberFormat="1" applyFont="1"/>
    <xf numFmtId="0" fontId="1" fillId="4" borderId="0" xfId="0" applyFont="1" applyFill="1"/>
    <xf numFmtId="164" fontId="1" fillId="4" borderId="0" xfId="0" applyNumberFormat="1" applyFont="1" applyFill="1"/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4" fillId="6" borderId="2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4" fillId="6" borderId="3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4" fillId="6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4" fillId="6" borderId="3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4" fillId="6" borderId="36" xfId="0" applyNumberFormat="1" applyFont="1" applyFill="1" applyBorder="1" applyAlignment="1">
      <alignment horizontal="center" vertical="center"/>
    </xf>
    <xf numFmtId="2" fontId="0" fillId="3" borderId="0" xfId="0" applyNumberFormat="1" applyFont="1" applyFill="1"/>
    <xf numFmtId="0" fontId="3" fillId="5" borderId="16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164" fontId="4" fillId="6" borderId="40" xfId="0" applyNumberFormat="1" applyFont="1" applyFill="1" applyBorder="1" applyAlignment="1">
      <alignment horizontal="center" vertical="center"/>
    </xf>
    <xf numFmtId="164" fontId="4" fillId="6" borderId="37" xfId="0" applyNumberFormat="1" applyFont="1" applyFill="1" applyBorder="1" applyAlignment="1">
      <alignment horizontal="center" vertical="center"/>
    </xf>
    <xf numFmtId="164" fontId="4" fillId="6" borderId="39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4" fillId="6" borderId="57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5" fillId="4" borderId="0" xfId="0" applyFont="1" applyFill="1"/>
    <xf numFmtId="164" fontId="2" fillId="0" borderId="0" xfId="0" applyNumberFormat="1" applyFont="1"/>
    <xf numFmtId="164" fontId="5" fillId="4" borderId="0" xfId="0" applyNumberFormat="1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2" fontId="2" fillId="2" borderId="40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 wrapText="1"/>
    </xf>
    <xf numFmtId="2" fontId="5" fillId="4" borderId="43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42" xfId="0" applyNumberFormat="1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5" fillId="4" borderId="44" xfId="0" applyNumberFormat="1" applyFon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2" fontId="5" fillId="4" borderId="46" xfId="0" applyNumberFormat="1" applyFont="1" applyFill="1" applyBorder="1" applyAlignment="1">
      <alignment horizontal="center" vertical="center" wrapText="1"/>
    </xf>
    <xf numFmtId="2" fontId="2" fillId="3" borderId="48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2" fontId="5" fillId="4" borderId="27" xfId="0" applyNumberFormat="1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47" xfId="0" applyNumberFormat="1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7" fillId="3" borderId="37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2" fontId="7" fillId="3" borderId="36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/>
    </xf>
    <xf numFmtId="164" fontId="2" fillId="6" borderId="18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 wrapText="1"/>
    </xf>
    <xf numFmtId="164" fontId="5" fillId="4" borderId="31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horizontal="center" vertical="center" wrapText="1"/>
    </xf>
    <xf numFmtId="164" fontId="5" fillId="4" borderId="32" xfId="0" applyNumberFormat="1" applyFont="1" applyFill="1" applyBorder="1" applyAlignment="1">
      <alignment horizontal="center" vertical="center"/>
    </xf>
    <xf numFmtId="164" fontId="2" fillId="6" borderId="27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2" fillId="7" borderId="28" xfId="0" applyNumberFormat="1" applyFont="1" applyFill="1" applyBorder="1" applyAlignment="1">
      <alignment horizontal="center" vertical="center" wrapText="1"/>
    </xf>
    <xf numFmtId="1" fontId="2" fillId="3" borderId="42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43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" fontId="2" fillId="3" borderId="45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1" fontId="2" fillId="3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 wrapText="1"/>
    </xf>
    <xf numFmtId="164" fontId="2" fillId="3" borderId="42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3" borderId="45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46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7"/>
  <sheetViews>
    <sheetView tabSelected="1" zoomScale="110" zoomScaleNormal="110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Q25" sqref="Q25"/>
    </sheetView>
  </sheetViews>
  <sheetFormatPr defaultRowHeight="15" x14ac:dyDescent="0.25"/>
  <cols>
    <col min="1" max="1" width="5.42578125" style="1" customWidth="1"/>
    <col min="2" max="2" width="31.5703125" style="2" customWidth="1"/>
    <col min="3" max="3" width="12.7109375" style="1" customWidth="1"/>
    <col min="4" max="4" width="18.28515625" style="1" customWidth="1"/>
    <col min="5" max="5" width="12.42578125" style="2" bestFit="1" customWidth="1"/>
    <col min="6" max="7" width="9.42578125" style="2" bestFit="1" customWidth="1"/>
    <col min="8" max="8" width="11.140625" style="3" bestFit="1" customWidth="1"/>
    <col min="9" max="9" width="10" style="5" customWidth="1"/>
    <col min="10" max="10" width="9.42578125" style="2" bestFit="1" customWidth="1"/>
    <col min="11" max="12" width="9.85546875" style="2" bestFit="1" customWidth="1"/>
    <col min="13" max="13" width="9.42578125" style="2" bestFit="1" customWidth="1"/>
    <col min="14" max="14" width="10.7109375" style="2" bestFit="1" customWidth="1"/>
    <col min="15" max="15" width="10" style="2" bestFit="1" customWidth="1"/>
    <col min="16" max="16" width="11.140625" style="4" bestFit="1" customWidth="1"/>
    <col min="17" max="17" width="11.85546875" style="6" customWidth="1"/>
    <col min="18" max="18" width="10.7109375" style="2" bestFit="1" customWidth="1"/>
    <col min="19" max="23" width="9.42578125" style="2" bestFit="1" customWidth="1"/>
    <col min="24" max="24" width="11.140625" style="4" bestFit="1" customWidth="1"/>
    <col min="25" max="25" width="12.5703125" style="6" customWidth="1"/>
    <col min="26" max="26" width="10.140625" style="1" bestFit="1" customWidth="1"/>
    <col min="27" max="27" width="5" style="1" customWidth="1"/>
    <col min="28" max="28" width="11.28515625" style="1" bestFit="1" customWidth="1"/>
    <col min="29" max="16384" width="9.140625" style="1"/>
  </cols>
  <sheetData>
    <row r="1" spans="1:26" ht="15.75" thickBot="1" x14ac:dyDescent="0.3">
      <c r="A1" s="71"/>
      <c r="B1" s="72" t="s">
        <v>54</v>
      </c>
      <c r="C1" s="71"/>
      <c r="D1" s="71"/>
      <c r="E1" s="72"/>
      <c r="F1" s="72"/>
      <c r="G1" s="72"/>
      <c r="H1" s="73"/>
      <c r="I1" s="74"/>
      <c r="J1" s="72"/>
      <c r="K1" s="72"/>
      <c r="L1" s="72"/>
      <c r="M1" s="72"/>
      <c r="N1" s="72"/>
      <c r="O1" s="72"/>
      <c r="P1" s="75"/>
      <c r="Q1" s="76"/>
      <c r="R1" s="72"/>
      <c r="S1" s="72"/>
      <c r="T1" s="72"/>
      <c r="U1" s="72"/>
      <c r="V1" s="72"/>
      <c r="W1" s="72"/>
      <c r="X1" s="75"/>
      <c r="Y1" s="76"/>
      <c r="Z1" s="71"/>
    </row>
    <row r="2" spans="1:26" ht="20.25" customHeight="1" x14ac:dyDescent="0.25">
      <c r="A2" s="77" t="s">
        <v>0</v>
      </c>
      <c r="B2" s="281" t="s">
        <v>2</v>
      </c>
      <c r="C2" s="278" t="s">
        <v>3</v>
      </c>
      <c r="D2" s="278" t="s">
        <v>4</v>
      </c>
      <c r="E2" s="299">
        <v>2022</v>
      </c>
      <c r="F2" s="299">
        <v>2023</v>
      </c>
      <c r="G2" s="299">
        <v>2024</v>
      </c>
      <c r="H2" s="302" t="s">
        <v>47</v>
      </c>
      <c r="I2" s="269" t="s">
        <v>48</v>
      </c>
      <c r="J2" s="299">
        <v>2025</v>
      </c>
      <c r="K2" s="299">
        <v>2026</v>
      </c>
      <c r="L2" s="299">
        <v>2027</v>
      </c>
      <c r="M2" s="299">
        <v>2028</v>
      </c>
      <c r="N2" s="299">
        <v>2029</v>
      </c>
      <c r="O2" s="299">
        <v>2030</v>
      </c>
      <c r="P2" s="304" t="s">
        <v>40</v>
      </c>
      <c r="Q2" s="269" t="s">
        <v>46</v>
      </c>
      <c r="R2" s="299">
        <v>2031</v>
      </c>
      <c r="S2" s="299">
        <v>2032</v>
      </c>
      <c r="T2" s="299">
        <v>2033</v>
      </c>
      <c r="U2" s="299">
        <v>2034</v>
      </c>
      <c r="V2" s="299">
        <v>2035</v>
      </c>
      <c r="W2" s="299">
        <v>2036</v>
      </c>
      <c r="X2" s="304" t="s">
        <v>51</v>
      </c>
      <c r="Y2" s="269" t="s">
        <v>52</v>
      </c>
      <c r="Z2" s="306" t="s">
        <v>55</v>
      </c>
    </row>
    <row r="3" spans="1:26" ht="15.75" thickBot="1" x14ac:dyDescent="0.3">
      <c r="A3" s="78" t="s">
        <v>1</v>
      </c>
      <c r="B3" s="283"/>
      <c r="C3" s="280"/>
      <c r="D3" s="280"/>
      <c r="E3" s="300"/>
      <c r="F3" s="300"/>
      <c r="G3" s="300"/>
      <c r="H3" s="303"/>
      <c r="I3" s="270"/>
      <c r="J3" s="300"/>
      <c r="K3" s="300"/>
      <c r="L3" s="300"/>
      <c r="M3" s="300"/>
      <c r="N3" s="300"/>
      <c r="O3" s="300"/>
      <c r="P3" s="305"/>
      <c r="Q3" s="270"/>
      <c r="R3" s="300"/>
      <c r="S3" s="300"/>
      <c r="T3" s="300"/>
      <c r="U3" s="300"/>
      <c r="V3" s="300"/>
      <c r="W3" s="300"/>
      <c r="X3" s="305"/>
      <c r="Y3" s="270"/>
      <c r="Z3" s="307"/>
    </row>
    <row r="4" spans="1:26" ht="15.75" thickBot="1" x14ac:dyDescent="0.3">
      <c r="A4" s="275" t="s">
        <v>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7"/>
    </row>
    <row r="5" spans="1:26" ht="15.75" thickBot="1" x14ac:dyDescent="0.3">
      <c r="A5" s="278">
        <v>1</v>
      </c>
      <c r="B5" s="281" t="s">
        <v>6</v>
      </c>
      <c r="C5" s="278" t="s">
        <v>7</v>
      </c>
      <c r="D5" s="79" t="s">
        <v>8</v>
      </c>
      <c r="E5" s="80">
        <v>2779834</v>
      </c>
      <c r="F5" s="80">
        <v>2778054</v>
      </c>
      <c r="G5" s="80">
        <v>2781329</v>
      </c>
      <c r="H5" s="81">
        <f>AVERAGE(E5:G5)</f>
        <v>2779739</v>
      </c>
      <c r="I5" s="82">
        <f>G5-2785500</f>
        <v>-4171</v>
      </c>
      <c r="J5" s="83">
        <v>2785177</v>
      </c>
      <c r="K5" s="83">
        <v>2780542</v>
      </c>
      <c r="L5" s="83">
        <v>2774138</v>
      </c>
      <c r="M5" s="83">
        <v>2766786</v>
      </c>
      <c r="N5" s="83">
        <v>2758679</v>
      </c>
      <c r="O5" s="83">
        <v>2750016</v>
      </c>
      <c r="P5" s="81">
        <f>AVERAGE(J5:O5)</f>
        <v>2769223</v>
      </c>
      <c r="Q5" s="82">
        <f>O5-G5</f>
        <v>-31313</v>
      </c>
      <c r="R5" s="84">
        <v>2739015</v>
      </c>
      <c r="S5" s="84">
        <v>2728031</v>
      </c>
      <c r="T5" s="84">
        <v>2714391</v>
      </c>
      <c r="U5" s="84">
        <v>2700819</v>
      </c>
      <c r="V5" s="84">
        <v>2687315</v>
      </c>
      <c r="W5" s="84">
        <v>2673878</v>
      </c>
      <c r="X5" s="81">
        <f t="shared" ref="X5:X13" si="0">AVERAGE(R5:W5)</f>
        <v>2707241.5</v>
      </c>
      <c r="Y5" s="82">
        <f>W5-O5</f>
        <v>-76138</v>
      </c>
      <c r="Z5" s="85"/>
    </row>
    <row r="6" spans="1:26" ht="15.75" thickBot="1" x14ac:dyDescent="0.3">
      <c r="A6" s="279"/>
      <c r="B6" s="282"/>
      <c r="C6" s="279"/>
      <c r="D6" s="79" t="s">
        <v>49</v>
      </c>
      <c r="E6" s="80">
        <v>2788143</v>
      </c>
      <c r="F6" s="80">
        <v>2793356</v>
      </c>
      <c r="G6" s="80">
        <v>2797544</v>
      </c>
      <c r="H6" s="81">
        <f t="shared" ref="H6:H13" si="1">AVERAGE(E6:G6)</f>
        <v>2793014.3333333335</v>
      </c>
      <c r="I6" s="82">
        <f>G6-2785500</f>
        <v>12044</v>
      </c>
      <c r="J6" s="83">
        <v>2800201</v>
      </c>
      <c r="K6" s="83">
        <v>2801881</v>
      </c>
      <c r="L6" s="83">
        <v>2802721</v>
      </c>
      <c r="M6" s="83">
        <v>2803281</v>
      </c>
      <c r="N6" s="83">
        <v>2803702</v>
      </c>
      <c r="O6" s="83">
        <v>2804207</v>
      </c>
      <c r="P6" s="81">
        <f t="shared" ref="P6:P13" si="2">AVERAGE(J6:O6)</f>
        <v>2802665.5</v>
      </c>
      <c r="Q6" s="82">
        <f t="shared" ref="Q6:Q7" si="3">O6-G6</f>
        <v>6663</v>
      </c>
      <c r="R6" s="84">
        <v>2805048</v>
      </c>
      <c r="S6" s="84">
        <v>2806170</v>
      </c>
      <c r="T6" s="84">
        <v>2807573</v>
      </c>
      <c r="U6" s="84">
        <v>2809369</v>
      </c>
      <c r="V6" s="84">
        <v>2811841</v>
      </c>
      <c r="W6" s="84">
        <v>2814652</v>
      </c>
      <c r="X6" s="81">
        <f t="shared" si="0"/>
        <v>2809108.8333333335</v>
      </c>
      <c r="Y6" s="82">
        <f t="shared" ref="Y6:Y7" si="4">W6-O6</f>
        <v>10445</v>
      </c>
      <c r="Z6" s="85"/>
    </row>
    <row r="7" spans="1:26" ht="15.75" thickBot="1" x14ac:dyDescent="0.3">
      <c r="A7" s="280"/>
      <c r="B7" s="283"/>
      <c r="C7" s="280"/>
      <c r="D7" s="79" t="s">
        <v>50</v>
      </c>
      <c r="E7" s="80">
        <v>2797446</v>
      </c>
      <c r="F7" s="80">
        <v>2809586</v>
      </c>
      <c r="G7" s="80">
        <v>2820543</v>
      </c>
      <c r="H7" s="81">
        <f t="shared" si="1"/>
        <v>2809191.6666666665</v>
      </c>
      <c r="I7" s="82">
        <f t="shared" ref="I7" si="5">G7-2785500</f>
        <v>35043</v>
      </c>
      <c r="J7" s="83">
        <v>2830556</v>
      </c>
      <c r="K7" s="83">
        <v>2840321</v>
      </c>
      <c r="L7" s="83">
        <v>2849779</v>
      </c>
      <c r="M7" s="83">
        <v>2859411</v>
      </c>
      <c r="N7" s="83">
        <v>2869418</v>
      </c>
      <c r="O7" s="83">
        <v>2880034</v>
      </c>
      <c r="P7" s="81">
        <f t="shared" si="2"/>
        <v>2854919.8333333335</v>
      </c>
      <c r="Q7" s="82">
        <f t="shared" si="3"/>
        <v>59491</v>
      </c>
      <c r="R7" s="84">
        <v>2891114</v>
      </c>
      <c r="S7" s="84">
        <v>2902772</v>
      </c>
      <c r="T7" s="84">
        <v>2914557</v>
      </c>
      <c r="U7" s="84">
        <v>2927118</v>
      </c>
      <c r="V7" s="84">
        <v>2940240</v>
      </c>
      <c r="W7" s="84">
        <v>2953521</v>
      </c>
      <c r="X7" s="81">
        <f t="shared" si="0"/>
        <v>2921553.6666666665</v>
      </c>
      <c r="Y7" s="82">
        <f t="shared" si="4"/>
        <v>73487</v>
      </c>
      <c r="Z7" s="85"/>
    </row>
    <row r="8" spans="1:26" ht="23.25" customHeight="1" thickBot="1" x14ac:dyDescent="0.3">
      <c r="A8" s="278">
        <v>2</v>
      </c>
      <c r="B8" s="281" t="s">
        <v>9</v>
      </c>
      <c r="C8" s="278" t="s">
        <v>10</v>
      </c>
      <c r="D8" s="79" t="s">
        <v>8</v>
      </c>
      <c r="E8" s="266">
        <v>-7.3</v>
      </c>
      <c r="F8" s="266">
        <v>-6.2</v>
      </c>
      <c r="G8" s="266">
        <v>-5.5</v>
      </c>
      <c r="H8" s="81">
        <f>AVERAGE(E8:G8)</f>
        <v>-6.333333333333333</v>
      </c>
      <c r="I8" s="82">
        <f>G8+6.6</f>
        <v>1.0999999999999996</v>
      </c>
      <c r="J8" s="267">
        <v>-5.4</v>
      </c>
      <c r="K8" s="267">
        <v>-5.4</v>
      </c>
      <c r="L8" s="267">
        <v>-5.3</v>
      </c>
      <c r="M8" s="267">
        <v>-5.3</v>
      </c>
      <c r="N8" s="267">
        <v>-5.2</v>
      </c>
      <c r="O8" s="267">
        <v>-5.2</v>
      </c>
      <c r="P8" s="81">
        <f>AVERAGE(J8:O8)</f>
        <v>-5.3</v>
      </c>
      <c r="Q8" s="82">
        <f>O8-G8</f>
        <v>0.29999999999999982</v>
      </c>
      <c r="R8" s="267">
        <v>-5.2</v>
      </c>
      <c r="S8" s="267">
        <v>-5.2</v>
      </c>
      <c r="T8" s="267">
        <v>-5.0999999999999996</v>
      </c>
      <c r="U8" s="267">
        <v>-5.0999999999999996</v>
      </c>
      <c r="V8" s="267">
        <v>-5</v>
      </c>
      <c r="W8" s="267">
        <v>-5</v>
      </c>
      <c r="X8" s="81">
        <f>AVERAGE(R8:W8)</f>
        <v>-5.1000000000000005</v>
      </c>
      <c r="Y8" s="82">
        <f>W8-O8</f>
        <v>0.20000000000000018</v>
      </c>
      <c r="Z8" s="268">
        <v>1.5999999999999996</v>
      </c>
    </row>
    <row r="9" spans="1:26" ht="15.75" customHeight="1" thickBot="1" x14ac:dyDescent="0.3">
      <c r="A9" s="279"/>
      <c r="B9" s="282"/>
      <c r="C9" s="279"/>
      <c r="D9" s="79" t="s">
        <v>49</v>
      </c>
      <c r="E9" s="266">
        <v>-5.4</v>
      </c>
      <c r="F9" s="266">
        <v>-4.9000000000000004</v>
      </c>
      <c r="G9" s="266">
        <v>-4.2</v>
      </c>
      <c r="H9" s="81">
        <f t="shared" si="1"/>
        <v>-4.833333333333333</v>
      </c>
      <c r="I9" s="82">
        <f t="shared" ref="I9:I10" si="6">G9+6.6</f>
        <v>2.3999999999999995</v>
      </c>
      <c r="J9" s="267">
        <v>-3.5999999999999996</v>
      </c>
      <c r="K9" s="267">
        <v>-3.7000000000000011</v>
      </c>
      <c r="L9" s="267">
        <v>-3.7000000000000011</v>
      </c>
      <c r="M9" s="267">
        <v>-3.5999999999999996</v>
      </c>
      <c r="N9" s="267">
        <v>-3.5</v>
      </c>
      <c r="O9" s="267">
        <v>-3.3000000000000007</v>
      </c>
      <c r="P9" s="81">
        <f t="shared" si="2"/>
        <v>-3.5666666666666669</v>
      </c>
      <c r="Q9" s="82">
        <f t="shared" ref="Q9:Q10" si="7">O9-G9</f>
        <v>0.89999999999999947</v>
      </c>
      <c r="R9" s="267">
        <v>-3.3000000000000007</v>
      </c>
      <c r="S9" s="267">
        <v>-3</v>
      </c>
      <c r="T9" s="267">
        <v>-2.9000000000000004</v>
      </c>
      <c r="U9" s="267">
        <v>-2.5</v>
      </c>
      <c r="V9" s="267">
        <v>-2.1999999999999993</v>
      </c>
      <c r="W9" s="267">
        <v>-2.2000000000000002</v>
      </c>
      <c r="X9" s="81">
        <f t="shared" ref="X9:X10" si="8">AVERAGE(R9:W9)</f>
        <v>-2.6833333333333336</v>
      </c>
      <c r="Y9" s="82">
        <f t="shared" ref="Y9:Y10" si="9">W9-O9</f>
        <v>1.1000000000000005</v>
      </c>
      <c r="Z9" s="268">
        <v>4.3999999999999995</v>
      </c>
    </row>
    <row r="10" spans="1:26" ht="15.75" thickBot="1" x14ac:dyDescent="0.3">
      <c r="A10" s="280"/>
      <c r="B10" s="283"/>
      <c r="C10" s="280"/>
      <c r="D10" s="79" t="s">
        <v>50</v>
      </c>
      <c r="E10" s="266">
        <v>-3.4</v>
      </c>
      <c r="F10" s="266">
        <v>-3</v>
      </c>
      <c r="G10" s="266">
        <v>-2.2000000000000002</v>
      </c>
      <c r="H10" s="81">
        <f t="shared" si="1"/>
        <v>-2.8666666666666671</v>
      </c>
      <c r="I10" s="82">
        <f t="shared" si="6"/>
        <v>4.3999999999999995</v>
      </c>
      <c r="J10" s="267">
        <v>-1.1999999999999993</v>
      </c>
      <c r="K10" s="267">
        <v>-1.2000000000000011</v>
      </c>
      <c r="L10" s="267">
        <v>-1.1999999999999993</v>
      </c>
      <c r="M10" s="267">
        <v>-1</v>
      </c>
      <c r="N10" s="267">
        <v>-0.90000000000000036</v>
      </c>
      <c r="O10" s="267">
        <v>-0.59999999999999964</v>
      </c>
      <c r="P10" s="81">
        <f t="shared" si="2"/>
        <v>-1.0166666666666666</v>
      </c>
      <c r="Q10" s="82">
        <f t="shared" si="7"/>
        <v>1.6000000000000005</v>
      </c>
      <c r="R10" s="267">
        <v>-0.5</v>
      </c>
      <c r="S10" s="267">
        <v>-0.29999999999999893</v>
      </c>
      <c r="T10" s="267">
        <v>-9.9999999999999645E-2</v>
      </c>
      <c r="U10" s="267">
        <v>9.9999999999999645E-2</v>
      </c>
      <c r="V10" s="267">
        <v>0.40000000000000036</v>
      </c>
      <c r="W10" s="267">
        <v>0.4</v>
      </c>
      <c r="X10" s="81">
        <f t="shared" si="8"/>
        <v>2.4054832200211723E-16</v>
      </c>
      <c r="Y10" s="82">
        <f t="shared" si="9"/>
        <v>0.99999999999999967</v>
      </c>
      <c r="Z10" s="268">
        <v>7</v>
      </c>
    </row>
    <row r="11" spans="1:26" ht="18.75" customHeight="1" thickBot="1" x14ac:dyDescent="0.3">
      <c r="A11" s="278">
        <v>3</v>
      </c>
      <c r="B11" s="281" t="s">
        <v>12</v>
      </c>
      <c r="C11" s="278" t="s">
        <v>13</v>
      </c>
      <c r="D11" s="79" t="s">
        <v>8</v>
      </c>
      <c r="E11" s="86">
        <v>30.9</v>
      </c>
      <c r="F11" s="86">
        <v>28.8</v>
      </c>
      <c r="G11" s="86">
        <v>27</v>
      </c>
      <c r="H11" s="81">
        <f>AVERAGE(E11:G11)</f>
        <v>28.900000000000002</v>
      </c>
      <c r="I11" s="82"/>
      <c r="J11" s="87">
        <v>25.5</v>
      </c>
      <c r="K11" s="87">
        <v>24.8</v>
      </c>
      <c r="L11" s="87">
        <v>24.2</v>
      </c>
      <c r="M11" s="87">
        <v>23.5</v>
      </c>
      <c r="N11" s="87">
        <v>22.8</v>
      </c>
      <c r="O11" s="87">
        <v>22.5</v>
      </c>
      <c r="P11" s="81">
        <f t="shared" si="2"/>
        <v>23.883333333333336</v>
      </c>
      <c r="Q11" s="82"/>
      <c r="R11" s="88">
        <v>21.9</v>
      </c>
      <c r="S11" s="88">
        <v>21.6</v>
      </c>
      <c r="T11" s="88">
        <v>21</v>
      </c>
      <c r="U11" s="88">
        <v>20.399999999999999</v>
      </c>
      <c r="V11" s="88">
        <v>20.100000000000001</v>
      </c>
      <c r="W11" s="88">
        <v>19.8</v>
      </c>
      <c r="X11" s="81">
        <f t="shared" si="0"/>
        <v>20.8</v>
      </c>
      <c r="Y11" s="82"/>
      <c r="Z11" s="89"/>
    </row>
    <row r="12" spans="1:26" ht="17.25" customHeight="1" thickBot="1" x14ac:dyDescent="0.3">
      <c r="A12" s="279"/>
      <c r="B12" s="282"/>
      <c r="C12" s="279"/>
      <c r="D12" s="79" t="s">
        <v>49</v>
      </c>
      <c r="E12" s="86">
        <v>41.6</v>
      </c>
      <c r="F12" s="86">
        <v>40.799999999999997</v>
      </c>
      <c r="G12" s="86">
        <v>40</v>
      </c>
      <c r="H12" s="81">
        <f t="shared" si="1"/>
        <v>40.800000000000004</v>
      </c>
      <c r="I12" s="82"/>
      <c r="J12" s="87">
        <v>39.6</v>
      </c>
      <c r="K12" s="87">
        <v>39.200000000000003</v>
      </c>
      <c r="L12" s="87">
        <v>38.9</v>
      </c>
      <c r="M12" s="87">
        <v>38.5</v>
      </c>
      <c r="N12" s="87">
        <v>38.1</v>
      </c>
      <c r="O12" s="87">
        <v>38.1</v>
      </c>
      <c r="P12" s="81">
        <f t="shared" si="2"/>
        <v>38.733333333333334</v>
      </c>
      <c r="Q12" s="82"/>
      <c r="R12" s="88">
        <v>37.4</v>
      </c>
      <c r="S12" s="88">
        <v>37</v>
      </c>
      <c r="T12" s="88">
        <v>37</v>
      </c>
      <c r="U12" s="88">
        <v>36.700000000000003</v>
      </c>
      <c r="V12" s="88">
        <v>36.200000000000003</v>
      </c>
      <c r="W12" s="88">
        <v>36.200000000000003</v>
      </c>
      <c r="X12" s="81">
        <f t="shared" si="0"/>
        <v>36.75</v>
      </c>
      <c r="Y12" s="82"/>
      <c r="Z12" s="89"/>
    </row>
    <row r="13" spans="1:26" ht="15.75" thickBot="1" x14ac:dyDescent="0.3">
      <c r="A13" s="280"/>
      <c r="B13" s="283"/>
      <c r="C13" s="280"/>
      <c r="D13" s="79" t="s">
        <v>50</v>
      </c>
      <c r="E13" s="86">
        <v>47.5</v>
      </c>
      <c r="F13" s="86">
        <v>47.3</v>
      </c>
      <c r="G13" s="86">
        <v>46.8</v>
      </c>
      <c r="H13" s="81">
        <f t="shared" si="1"/>
        <v>47.199999999999996</v>
      </c>
      <c r="I13" s="82"/>
      <c r="J13" s="87">
        <v>46.6</v>
      </c>
      <c r="K13" s="87">
        <v>46.1</v>
      </c>
      <c r="L13" s="87">
        <v>46</v>
      </c>
      <c r="M13" s="87">
        <v>45.8</v>
      </c>
      <c r="N13" s="87">
        <v>45.3</v>
      </c>
      <c r="O13" s="87">
        <v>45.1</v>
      </c>
      <c r="P13" s="81">
        <f t="shared" si="2"/>
        <v>45.81666666666667</v>
      </c>
      <c r="Q13" s="82"/>
      <c r="R13" s="88">
        <v>45</v>
      </c>
      <c r="S13" s="88">
        <v>44.4</v>
      </c>
      <c r="T13" s="88">
        <v>44.2</v>
      </c>
      <c r="U13" s="88">
        <v>44</v>
      </c>
      <c r="V13" s="88">
        <v>43.5</v>
      </c>
      <c r="W13" s="88">
        <v>43.3</v>
      </c>
      <c r="X13" s="81">
        <f t="shared" si="0"/>
        <v>44.06666666666667</v>
      </c>
      <c r="Y13" s="82"/>
      <c r="Z13" s="89"/>
    </row>
    <row r="14" spans="1:26" ht="15.75" thickBot="1" x14ac:dyDescent="0.3">
      <c r="A14" s="275" t="s">
        <v>14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7"/>
    </row>
    <row r="15" spans="1:26" ht="15.75" thickBot="1" x14ac:dyDescent="0.3">
      <c r="A15" s="278">
        <v>4</v>
      </c>
      <c r="B15" s="281" t="s">
        <v>57</v>
      </c>
      <c r="C15" s="278" t="s">
        <v>15</v>
      </c>
      <c r="D15" s="90" t="s">
        <v>8</v>
      </c>
      <c r="E15" s="7">
        <v>1635.3</v>
      </c>
      <c r="F15" s="7">
        <v>1760.2</v>
      </c>
      <c r="G15" s="7">
        <v>1896.5</v>
      </c>
      <c r="H15" s="81">
        <f>AVERAGE(E15:G15)</f>
        <v>1764</v>
      </c>
      <c r="I15" s="82">
        <f>G15-1525.1</f>
        <v>371.40000000000009</v>
      </c>
      <c r="J15" s="88">
        <f>G15*J18*J21/10000</f>
        <v>2045.341113</v>
      </c>
      <c r="K15" s="88">
        <f>J15*K18*K21/10000</f>
        <v>2210.1137930632799</v>
      </c>
      <c r="L15" s="88">
        <f t="shared" ref="L15:O16" si="10">K15*L18*L21/10000</f>
        <v>2390.4502381220714</v>
      </c>
      <c r="M15" s="88">
        <f t="shared" si="10"/>
        <v>2583.0249093051857</v>
      </c>
      <c r="N15" s="88">
        <f t="shared" si="10"/>
        <v>2796.4860878101663</v>
      </c>
      <c r="O15" s="88">
        <f t="shared" si="10"/>
        <v>3024.6681666311251</v>
      </c>
      <c r="P15" s="81">
        <f>AVERAGE(J15:O15)</f>
        <v>2508.3473846553047</v>
      </c>
      <c r="Q15" s="82">
        <f>O15-G15</f>
        <v>1128.1681666311251</v>
      </c>
      <c r="R15" s="88">
        <f>O15*R18*R21/10000</f>
        <v>3258.9105681277056</v>
      </c>
      <c r="S15" s="88">
        <f>R15*S18*S21/10000</f>
        <v>3518.0623954157891</v>
      </c>
      <c r="T15" s="88">
        <f t="shared" ref="T15:V16" si="11">S15*T18*T21/10000</f>
        <v>3801.4704658656938</v>
      </c>
      <c r="U15" s="88">
        <f t="shared" si="11"/>
        <v>4103.7671987817994</v>
      </c>
      <c r="V15" s="88">
        <f t="shared" si="11"/>
        <v>4438.6346022023945</v>
      </c>
      <c r="W15" s="88">
        <f>V15*W18*W21/10000</f>
        <v>4800.8227471075079</v>
      </c>
      <c r="X15" s="81">
        <f>AVERAGE(R15:W15)</f>
        <v>3986.9446629168147</v>
      </c>
      <c r="Y15" s="82">
        <f>W15-O15</f>
        <v>1776.1545804763828</v>
      </c>
      <c r="Z15" s="91">
        <f>W15-1525.1</f>
        <v>3275.722747107508</v>
      </c>
    </row>
    <row r="16" spans="1:26" ht="15.75" thickBot="1" x14ac:dyDescent="0.3">
      <c r="A16" s="279"/>
      <c r="B16" s="282"/>
      <c r="C16" s="279"/>
      <c r="D16" s="90" t="s">
        <v>49</v>
      </c>
      <c r="E16" s="9">
        <v>1638.5</v>
      </c>
      <c r="F16" s="7">
        <v>1767.1</v>
      </c>
      <c r="G16" s="7">
        <v>1907.6</v>
      </c>
      <c r="H16" s="81">
        <f>AVERAGE(E16:G16)</f>
        <v>1771.0666666666666</v>
      </c>
      <c r="I16" s="82">
        <f>G16-1525.1</f>
        <v>382.5</v>
      </c>
      <c r="J16" s="88">
        <f>G16*J19*J22/10000</f>
        <v>2055.3150059999998</v>
      </c>
      <c r="K16" s="88">
        <f>J16*K19*K22/10000</f>
        <v>2222.9958254495041</v>
      </c>
      <c r="L16" s="88">
        <f t="shared" si="10"/>
        <v>2404.3722778437545</v>
      </c>
      <c r="M16" s="88">
        <f t="shared" si="10"/>
        <v>2595.548726399667</v>
      </c>
      <c r="N16" s="88">
        <f t="shared" si="10"/>
        <v>2809.9929621748074</v>
      </c>
      <c r="O16" s="88">
        <f t="shared" si="10"/>
        <v>3042.1770606533873</v>
      </c>
      <c r="P16" s="81">
        <f>AVERAGE(J16:O16)</f>
        <v>2521.7336430868531</v>
      </c>
      <c r="Q16" s="82">
        <f t="shared" ref="Q16:Q17" si="12">O16-G16</f>
        <v>1134.5770606533874</v>
      </c>
      <c r="R16" s="88">
        <f>O16*R19*R22/10000</f>
        <v>3284.0453478606346</v>
      </c>
      <c r="S16" s="88">
        <f>R16*S19*S22/10000</f>
        <v>3555.3731745008795</v>
      </c>
      <c r="T16" s="88">
        <f t="shared" si="11"/>
        <v>3852.8334711454959</v>
      </c>
      <c r="U16" s="88">
        <f t="shared" si="11"/>
        <v>4163.1406789115545</v>
      </c>
      <c r="V16" s="88">
        <f t="shared" si="11"/>
        <v>4524.4763109970036</v>
      </c>
      <c r="W16" s="88">
        <f>V16*W19*W22/10000</f>
        <v>4903.0166215565678</v>
      </c>
      <c r="X16" s="81">
        <f t="shared" ref="X16" si="13">AVERAGE(R16:W16)</f>
        <v>4047.1476008286895</v>
      </c>
      <c r="Y16" s="82">
        <f t="shared" ref="Y16:Y17" si="14">W16-O16</f>
        <v>1860.8395609031804</v>
      </c>
      <c r="Z16" s="91">
        <f>W16-1525.1</f>
        <v>3377.9166215565679</v>
      </c>
    </row>
    <row r="17" spans="1:28" ht="15.75" thickBot="1" x14ac:dyDescent="0.3">
      <c r="A17" s="279"/>
      <c r="B17" s="283"/>
      <c r="C17" s="280"/>
      <c r="D17" s="90" t="s">
        <v>50</v>
      </c>
      <c r="E17" s="9">
        <v>1640</v>
      </c>
      <c r="F17" s="7">
        <v>1768.7</v>
      </c>
      <c r="G17" s="7">
        <v>1914.8</v>
      </c>
      <c r="H17" s="81">
        <f>AVERAGE(E17:G17)</f>
        <v>1774.5</v>
      </c>
      <c r="I17" s="82">
        <f>G17-1525.1</f>
        <v>389.70000000000005</v>
      </c>
      <c r="J17" s="88">
        <f>G17*J20*J23/10000</f>
        <v>2084.8725359999999</v>
      </c>
      <c r="K17" s="88">
        <f>J17*K20*K23/10000</f>
        <v>2278.7239843972793</v>
      </c>
      <c r="L17" s="88">
        <f t="shared" ref="L17" si="15">K17*L20*L23/10000</f>
        <v>2507.1820149009973</v>
      </c>
      <c r="M17" s="88">
        <f t="shared" ref="M17" si="16">L17*M20*M23/10000</f>
        <v>2753.2243219333068</v>
      </c>
      <c r="N17" s="88">
        <f t="shared" ref="N17" si="17">M17*N20*N23/10000</f>
        <v>3026.3331617718027</v>
      </c>
      <c r="O17" s="88">
        <f t="shared" ref="O17" si="18">N17*O20*O23/10000</f>
        <v>3339.159168037831</v>
      </c>
      <c r="P17" s="81">
        <f>AVERAGE(J17:O17)</f>
        <v>2664.9158645068696</v>
      </c>
      <c r="Q17" s="82">
        <f t="shared" si="12"/>
        <v>1424.3591680378311</v>
      </c>
      <c r="R17" s="88">
        <f>O17*R20*R23/10000</f>
        <v>3653.0234340375468</v>
      </c>
      <c r="S17" s="88">
        <f>R17*S20*S23/10000</f>
        <v>4000.2506174896835</v>
      </c>
      <c r="T17" s="88">
        <f t="shared" ref="T17" si="19">S17*T20*T23/10000</f>
        <v>4388.7709584627519</v>
      </c>
      <c r="U17" s="88">
        <f t="shared" ref="U17" si="20">T17*U20*U23/10000</f>
        <v>4796.7511067614487</v>
      </c>
      <c r="V17" s="88">
        <f t="shared" ref="V17" si="21">U17*V20*V23/10000</f>
        <v>5282.5084978409659</v>
      </c>
      <c r="W17" s="88">
        <f>V17*W20*W23/10000</f>
        <v>5822.9302472040881</v>
      </c>
      <c r="X17" s="81">
        <f>AVERAGE(R17:W17)</f>
        <v>4657.3724769660803</v>
      </c>
      <c r="Y17" s="82">
        <f t="shared" si="14"/>
        <v>2483.7710791662571</v>
      </c>
      <c r="Z17" s="91">
        <f>W17-1525.1</f>
        <v>4297.8302472040887</v>
      </c>
    </row>
    <row r="18" spans="1:28" ht="15.75" thickBot="1" x14ac:dyDescent="0.3">
      <c r="A18" s="279"/>
      <c r="B18" s="281" t="s">
        <v>58</v>
      </c>
      <c r="C18" s="278" t="s">
        <v>16</v>
      </c>
      <c r="D18" s="90" t="s">
        <v>8</v>
      </c>
      <c r="E18" s="9">
        <v>103.4</v>
      </c>
      <c r="F18" s="9">
        <v>103.6</v>
      </c>
      <c r="G18" s="9">
        <v>103.7</v>
      </c>
      <c r="H18" s="81">
        <f>GEOMEAN(E18:G18)</f>
        <v>103.56659154435391</v>
      </c>
      <c r="I18" s="82">
        <f>E18*F18/100*G18/100</f>
        <v>111.0859288</v>
      </c>
      <c r="J18" s="84">
        <v>103.8</v>
      </c>
      <c r="K18" s="84">
        <v>103.9</v>
      </c>
      <c r="L18" s="84">
        <v>103.8</v>
      </c>
      <c r="M18" s="84">
        <v>103.9</v>
      </c>
      <c r="N18" s="84">
        <v>104</v>
      </c>
      <c r="O18" s="84">
        <v>103.8</v>
      </c>
      <c r="P18" s="81">
        <f>GEOMEAN(J18:O18)</f>
        <v>103.8666399309781</v>
      </c>
      <c r="Q18" s="82">
        <f>M18*N18/100*O18/100*J18*K18*L18/1000000</f>
        <v>125.56149990262445</v>
      </c>
      <c r="R18" s="84">
        <v>103.8</v>
      </c>
      <c r="S18" s="84">
        <v>103.9</v>
      </c>
      <c r="T18" s="84">
        <v>103.8</v>
      </c>
      <c r="U18" s="84">
        <v>103.9</v>
      </c>
      <c r="V18" s="84">
        <v>104</v>
      </c>
      <c r="W18" s="84">
        <v>103.9</v>
      </c>
      <c r="X18" s="81">
        <f t="shared" ref="X18:X23" si="22">GEOMEAN(R18:W18)</f>
        <v>103.88331060712517</v>
      </c>
      <c r="Y18" s="82">
        <f>U18*V18/100*W18/100*R18*S18*T18/1000000</f>
        <v>125.68246473875416</v>
      </c>
      <c r="Z18" s="91">
        <f>E18*F18*G18*J18*K18*L18*M18*N18*O18*R18*S18*T18*U18*V18*W18/1E+28</f>
        <v>175.30335770071508</v>
      </c>
    </row>
    <row r="19" spans="1:28" ht="15.75" thickBot="1" x14ac:dyDescent="0.3">
      <c r="A19" s="279"/>
      <c r="B19" s="282"/>
      <c r="C19" s="279"/>
      <c r="D19" s="90" t="s">
        <v>49</v>
      </c>
      <c r="E19" s="9">
        <v>103.6</v>
      </c>
      <c r="F19" s="9">
        <v>104</v>
      </c>
      <c r="G19" s="9">
        <v>104.1</v>
      </c>
      <c r="H19" s="81">
        <f>GEOMEAN(E19:G19)</f>
        <v>103.89977523933466</v>
      </c>
      <c r="I19" s="82">
        <f t="shared" ref="I19:I23" si="23">E19*F19/100*G19/100</f>
        <v>112.16150399999998</v>
      </c>
      <c r="J19" s="84">
        <v>104.1</v>
      </c>
      <c r="K19" s="84">
        <v>104.4</v>
      </c>
      <c r="L19" s="84">
        <v>104.3</v>
      </c>
      <c r="M19" s="84">
        <v>104.2</v>
      </c>
      <c r="N19" s="84">
        <v>104.5</v>
      </c>
      <c r="O19" s="84">
        <v>104.4</v>
      </c>
      <c r="P19" s="81">
        <f>GEOMEAN(J19:O19)</f>
        <v>104.31658010183352</v>
      </c>
      <c r="Q19" s="82">
        <f>M19*N19/100*O19/100*J19*K19*L19/1000000</f>
        <v>128.86056899520236</v>
      </c>
      <c r="R19" s="84">
        <v>104.3</v>
      </c>
      <c r="S19" s="84">
        <v>104.5</v>
      </c>
      <c r="T19" s="84">
        <v>104.5</v>
      </c>
      <c r="U19" s="84">
        <v>104.4</v>
      </c>
      <c r="V19" s="84">
        <v>104.6</v>
      </c>
      <c r="W19" s="84">
        <v>104.5</v>
      </c>
      <c r="X19" s="81">
        <f t="shared" si="22"/>
        <v>104.46662411005137</v>
      </c>
      <c r="Y19" s="82">
        <f t="shared" ref="Y19:Y23" si="24">U19*V19/100*W19/100*R19*S19*T19/1000000</f>
        <v>129.97665707359411</v>
      </c>
      <c r="Z19" s="91">
        <f>E19*F19*G19*J19*K19*L19*M19*N19*O19*R19*S19*T19*U19*V19*W19/1E+28</f>
        <v>187.85779993512338</v>
      </c>
    </row>
    <row r="20" spans="1:28" ht="21" customHeight="1" thickBot="1" x14ac:dyDescent="0.3">
      <c r="A20" s="279"/>
      <c r="B20" s="283"/>
      <c r="C20" s="280"/>
      <c r="D20" s="90" t="s">
        <v>50</v>
      </c>
      <c r="E20" s="9">
        <v>103.7</v>
      </c>
      <c r="F20" s="9">
        <v>104</v>
      </c>
      <c r="G20" s="9">
        <v>104.4</v>
      </c>
      <c r="H20" s="81">
        <f>GEOMEAN(E20:G20)</f>
        <v>104.03293828482232</v>
      </c>
      <c r="I20" s="82">
        <f t="shared" si="23"/>
        <v>112.59331200000003</v>
      </c>
      <c r="J20" s="84">
        <v>105.2</v>
      </c>
      <c r="K20" s="84">
        <v>105.5</v>
      </c>
      <c r="L20" s="84">
        <v>106.1</v>
      </c>
      <c r="M20" s="84">
        <v>106.1</v>
      </c>
      <c r="N20" s="84">
        <v>106.1</v>
      </c>
      <c r="O20" s="84">
        <v>106.4</v>
      </c>
      <c r="P20" s="81">
        <f>GEOMEAN(J20:O20)</f>
        <v>105.89919606925407</v>
      </c>
      <c r="Q20" s="82">
        <f t="shared" ref="Q20:Q23" si="25">M20*N20/100*O20/100*J20*K20*L20/1000000</f>
        <v>141.04444268286701</v>
      </c>
      <c r="R20" s="84">
        <v>105.7</v>
      </c>
      <c r="S20" s="84">
        <v>105.7</v>
      </c>
      <c r="T20" s="84">
        <v>105.9</v>
      </c>
      <c r="U20" s="84">
        <v>105.6</v>
      </c>
      <c r="V20" s="84">
        <v>106.3</v>
      </c>
      <c r="W20" s="84">
        <v>106.4</v>
      </c>
      <c r="X20" s="81">
        <f t="shared" si="22"/>
        <v>105.93288275180741</v>
      </c>
      <c r="Y20" s="82">
        <f t="shared" si="24"/>
        <v>141.31385546309983</v>
      </c>
      <c r="Z20" s="91">
        <f>E20*F20*G20*J20*K20*L20*M20*N20*O20*R20*S20*T20*U20*V20*W20/1E+28</f>
        <v>224.41574248549261</v>
      </c>
    </row>
    <row r="21" spans="1:28" ht="15.75" customHeight="1" thickBot="1" x14ac:dyDescent="0.3">
      <c r="A21" s="279"/>
      <c r="B21" s="281" t="s">
        <v>59</v>
      </c>
      <c r="C21" s="278" t="s">
        <v>16</v>
      </c>
      <c r="D21" s="92" t="s">
        <v>8</v>
      </c>
      <c r="E21" s="9">
        <v>103.7</v>
      </c>
      <c r="F21" s="9">
        <v>103.9</v>
      </c>
      <c r="G21" s="9">
        <v>103.9</v>
      </c>
      <c r="H21" s="93">
        <f t="shared" ref="H21:H23" si="26">GEOMEAN(E21:G21)</f>
        <v>103.83329051135586</v>
      </c>
      <c r="I21" s="82">
        <f t="shared" si="23"/>
        <v>111.94632770000003</v>
      </c>
      <c r="J21" s="94">
        <v>103.9</v>
      </c>
      <c r="K21" s="94">
        <v>104</v>
      </c>
      <c r="L21" s="94">
        <v>104.2</v>
      </c>
      <c r="M21" s="94">
        <v>104</v>
      </c>
      <c r="N21" s="94">
        <v>104.1</v>
      </c>
      <c r="O21" s="94">
        <v>104.2</v>
      </c>
      <c r="P21" s="81">
        <f t="shared" ref="P21:P23" si="27">GEOMEAN(J21:O21)</f>
        <v>104.0666079413091</v>
      </c>
      <c r="Q21" s="82">
        <f t="shared" si="25"/>
        <v>127.01891351774975</v>
      </c>
      <c r="R21" s="94">
        <v>103.8</v>
      </c>
      <c r="S21" s="94">
        <v>103.9</v>
      </c>
      <c r="T21" s="94">
        <v>104.1</v>
      </c>
      <c r="U21" s="94">
        <v>103.9</v>
      </c>
      <c r="V21" s="94">
        <v>104</v>
      </c>
      <c r="W21" s="94">
        <v>104.1</v>
      </c>
      <c r="X21" s="81">
        <f t="shared" si="22"/>
        <v>103.96660788482205</v>
      </c>
      <c r="Y21" s="82">
        <f t="shared" si="24"/>
        <v>126.28833774746153</v>
      </c>
      <c r="Z21" s="91">
        <f t="shared" ref="Z21:Z22" si="28">E21*F21*G21*J21*K21*L21*M21*N21*O21*R21*S21*T21*U21*V21*W21/1E+28</f>
        <v>179.57318767080685</v>
      </c>
    </row>
    <row r="22" spans="1:28" ht="15.75" customHeight="1" thickBot="1" x14ac:dyDescent="0.3">
      <c r="A22" s="279"/>
      <c r="B22" s="282"/>
      <c r="C22" s="301"/>
      <c r="D22" s="95" t="s">
        <v>49</v>
      </c>
      <c r="E22" s="9">
        <v>103.7</v>
      </c>
      <c r="F22" s="9">
        <v>103.7</v>
      </c>
      <c r="G22" s="9">
        <v>103.7</v>
      </c>
      <c r="H22" s="81">
        <f>GEOMEAN(E22:G22)</f>
        <v>103.7</v>
      </c>
      <c r="I22" s="82">
        <f t="shared" si="23"/>
        <v>111.5157653</v>
      </c>
      <c r="J22" s="96">
        <v>103.5</v>
      </c>
      <c r="K22" s="97">
        <v>103.6</v>
      </c>
      <c r="L22" s="96">
        <v>103.7</v>
      </c>
      <c r="M22" s="97">
        <v>103.6</v>
      </c>
      <c r="N22" s="96">
        <v>103.6</v>
      </c>
      <c r="O22" s="97">
        <v>103.7</v>
      </c>
      <c r="P22" s="81">
        <f t="shared" si="27"/>
        <v>103.6166438773769</v>
      </c>
      <c r="Q22" s="82">
        <f t="shared" si="25"/>
        <v>123.75909611561461</v>
      </c>
      <c r="R22" s="96">
        <v>103.5</v>
      </c>
      <c r="S22" s="97">
        <v>103.6</v>
      </c>
      <c r="T22" s="96">
        <v>103.7</v>
      </c>
      <c r="U22" s="97">
        <v>103.5</v>
      </c>
      <c r="V22" s="96">
        <v>103.9</v>
      </c>
      <c r="W22" s="97">
        <v>103.7</v>
      </c>
      <c r="X22" s="81">
        <f t="shared" si="22"/>
        <v>103.64990758780259</v>
      </c>
      <c r="Y22" s="82">
        <f t="shared" si="24"/>
        <v>123.99766736703384</v>
      </c>
      <c r="Z22" s="91">
        <f t="shared" si="28"/>
        <v>171.13030063267175</v>
      </c>
    </row>
    <row r="23" spans="1:28" ht="22.5" customHeight="1" thickBot="1" x14ac:dyDescent="0.3">
      <c r="A23" s="279"/>
      <c r="B23" s="282"/>
      <c r="C23" s="279"/>
      <c r="D23" s="90" t="s">
        <v>50</v>
      </c>
      <c r="E23" s="9">
        <v>103.7</v>
      </c>
      <c r="F23" s="9">
        <v>103.7</v>
      </c>
      <c r="G23" s="9">
        <v>103.7</v>
      </c>
      <c r="H23" s="98">
        <f t="shared" si="26"/>
        <v>103.7</v>
      </c>
      <c r="I23" s="82">
        <f t="shared" si="23"/>
        <v>111.5157653</v>
      </c>
      <c r="J23" s="94">
        <v>103.5</v>
      </c>
      <c r="K23" s="94">
        <v>103.6</v>
      </c>
      <c r="L23" s="94">
        <v>103.7</v>
      </c>
      <c r="M23" s="94">
        <v>103.5</v>
      </c>
      <c r="N23" s="94">
        <v>103.6</v>
      </c>
      <c r="O23" s="94">
        <v>103.7</v>
      </c>
      <c r="P23" s="81">
        <f t="shared" si="27"/>
        <v>103.59996782495783</v>
      </c>
      <c r="Q23" s="82">
        <f t="shared" si="25"/>
        <v>123.63963752863042</v>
      </c>
      <c r="R23" s="94">
        <v>103.5</v>
      </c>
      <c r="S23" s="94">
        <v>103.6</v>
      </c>
      <c r="T23" s="94">
        <v>103.6</v>
      </c>
      <c r="U23" s="94">
        <v>103.5</v>
      </c>
      <c r="V23" s="94">
        <v>103.6</v>
      </c>
      <c r="W23" s="94">
        <v>103.6</v>
      </c>
      <c r="X23" s="81">
        <f t="shared" si="22"/>
        <v>103.56665593590094</v>
      </c>
      <c r="Y23" s="82">
        <f t="shared" si="24"/>
        <v>123.40129611410492</v>
      </c>
      <c r="Z23" s="91">
        <f>E23*F23*G23*J23*K23*L23*M23*N23*O23*R23*S23*T23*U23*V23*W23/1E+28</f>
        <v>170.14285404934239</v>
      </c>
    </row>
    <row r="24" spans="1:28" ht="15.75" thickBot="1" x14ac:dyDescent="0.3">
      <c r="A24" s="99"/>
      <c r="B24" s="100" t="s">
        <v>41</v>
      </c>
      <c r="C24" s="100" t="s">
        <v>42</v>
      </c>
      <c r="D24" s="101" t="s">
        <v>8</v>
      </c>
      <c r="E24" s="102">
        <f t="shared" ref="E24:G26" si="29">E91/E15*100</f>
        <v>18.241301290283129</v>
      </c>
      <c r="F24" s="102">
        <f t="shared" si="29"/>
        <v>18.151346437904785</v>
      </c>
      <c r="G24" s="102">
        <f t="shared" si="29"/>
        <v>18.043764829949907</v>
      </c>
      <c r="H24" s="103"/>
      <c r="I24" s="104"/>
      <c r="J24" s="102">
        <f t="shared" ref="J24:O24" si="30">J91/J15*100</f>
        <v>18.3587958807143</v>
      </c>
      <c r="K24" s="102">
        <f t="shared" si="30"/>
        <v>18.818035582844399</v>
      </c>
      <c r="L24" s="102">
        <f t="shared" si="30"/>
        <v>19.452402421282038</v>
      </c>
      <c r="M24" s="102">
        <f t="shared" si="30"/>
        <v>20.274678657313892</v>
      </c>
      <c r="N24" s="102">
        <f t="shared" si="30"/>
        <v>21.326764420523926</v>
      </c>
      <c r="O24" s="102">
        <f t="shared" si="30"/>
        <v>22.448743551140357</v>
      </c>
      <c r="P24" s="103"/>
      <c r="Q24" s="104"/>
      <c r="R24" s="102">
        <f>R91/R15*100</f>
        <v>22.642635769656508</v>
      </c>
      <c r="S24" s="102">
        <f t="shared" ref="S24:T24" si="31">S91/S15*100</f>
        <v>22.684144713149177</v>
      </c>
      <c r="T24" s="102">
        <f t="shared" si="31"/>
        <v>22.703920110971215</v>
      </c>
      <c r="U24" s="102">
        <f>U91/U15*100</f>
        <v>22.850698782673266</v>
      </c>
      <c r="V24" s="102">
        <f t="shared" ref="V24" si="32">V91/V15*100</f>
        <v>22.954219884776723</v>
      </c>
      <c r="W24" s="102">
        <f>W91/W15*100</f>
        <v>23.058231289794008</v>
      </c>
      <c r="X24" s="103"/>
      <c r="Y24" s="104"/>
      <c r="Z24" s="105"/>
      <c r="AA24" s="2"/>
      <c r="AB24" s="2"/>
    </row>
    <row r="25" spans="1:28" ht="15.75" thickBot="1" x14ac:dyDescent="0.3">
      <c r="A25" s="99"/>
      <c r="B25" s="100"/>
      <c r="C25" s="100"/>
      <c r="D25" s="101" t="s">
        <v>49</v>
      </c>
      <c r="E25" s="102">
        <f t="shared" si="29"/>
        <v>18.382667073542873</v>
      </c>
      <c r="F25" s="102">
        <f t="shared" si="29"/>
        <v>18.436987154094282</v>
      </c>
      <c r="G25" s="102">
        <f t="shared" si="29"/>
        <v>18.473474522960789</v>
      </c>
      <c r="H25" s="103"/>
      <c r="I25" s="104"/>
      <c r="J25" s="102">
        <f t="shared" ref="J25:O25" si="33">J92/J16*100</f>
        <v>19.617430847483437</v>
      </c>
      <c r="K25" s="102">
        <f t="shared" si="33"/>
        <v>20.751276035649873</v>
      </c>
      <c r="L25" s="102">
        <f t="shared" si="33"/>
        <v>22.047334553174714</v>
      </c>
      <c r="M25" s="102">
        <f t="shared" si="33"/>
        <v>23.44783566610981</v>
      </c>
      <c r="N25" s="102">
        <f t="shared" si="33"/>
        <v>24.868389686611899</v>
      </c>
      <c r="O25" s="102">
        <f t="shared" si="33"/>
        <v>26.270660256321531</v>
      </c>
      <c r="P25" s="103"/>
      <c r="Q25" s="104"/>
      <c r="R25" s="106">
        <f t="shared" ref="R25:T25" si="34">R92/R16*100</f>
        <v>26.950725286926218</v>
      </c>
      <c r="S25" s="106">
        <f t="shared" si="34"/>
        <v>27.435660101163279</v>
      </c>
      <c r="T25" s="106">
        <f t="shared" si="34"/>
        <v>27.902387728211259</v>
      </c>
      <c r="U25" s="106">
        <f t="shared" ref="U25:W25" si="35">U92/U16*100</f>
        <v>28.320972607136884</v>
      </c>
      <c r="V25" s="106">
        <f t="shared" si="35"/>
        <v>28.580417914413758</v>
      </c>
      <c r="W25" s="106">
        <f t="shared" si="35"/>
        <v>28.92551973869535</v>
      </c>
      <c r="X25" s="103"/>
      <c r="Y25" s="104"/>
      <c r="Z25" s="105"/>
      <c r="AA25" s="2"/>
      <c r="AB25" s="2"/>
    </row>
    <row r="26" spans="1:28" ht="15.75" thickBot="1" x14ac:dyDescent="0.3">
      <c r="A26" s="99"/>
      <c r="B26" s="107"/>
      <c r="C26" s="107"/>
      <c r="D26" s="92" t="s">
        <v>50</v>
      </c>
      <c r="E26" s="108">
        <f t="shared" si="29"/>
        <v>19.676829268292682</v>
      </c>
      <c r="F26" s="108">
        <f t="shared" si="29"/>
        <v>20.874088313450557</v>
      </c>
      <c r="G26" s="109">
        <f t="shared" si="29"/>
        <v>22.06496762063923</v>
      </c>
      <c r="H26" s="110"/>
      <c r="I26" s="111"/>
      <c r="J26" s="108">
        <f t="shared" ref="J26:O26" si="36">J93/J17*100</f>
        <v>23.891148806422766</v>
      </c>
      <c r="K26" s="108">
        <f t="shared" si="36"/>
        <v>25.47917185123973</v>
      </c>
      <c r="L26" s="108">
        <f t="shared" si="36"/>
        <v>27.098152266652566</v>
      </c>
      <c r="M26" s="108">
        <f t="shared" si="36"/>
        <v>28.944245249163675</v>
      </c>
      <c r="N26" s="108">
        <f t="shared" si="36"/>
        <v>30.997909015766734</v>
      </c>
      <c r="O26" s="108">
        <f t="shared" si="36"/>
        <v>32.85857141828734</v>
      </c>
      <c r="P26" s="112"/>
      <c r="Q26" s="111"/>
      <c r="R26" s="113">
        <f t="shared" ref="R26:T26" si="37">R93/R17*100</f>
        <v>33.573563984626617</v>
      </c>
      <c r="S26" s="113">
        <f t="shared" si="37"/>
        <v>34.10544209452943</v>
      </c>
      <c r="T26" s="113">
        <f t="shared" si="37"/>
        <v>34.580315247824807</v>
      </c>
      <c r="U26" s="113">
        <f t="shared" ref="U26:V26" si="38">U93/U17*100</f>
        <v>35.024528783617029</v>
      </c>
      <c r="V26" s="113">
        <f t="shared" si="38"/>
        <v>35.20682827746203</v>
      </c>
      <c r="W26" s="113">
        <f>W93/W17*100</f>
        <v>35.35681527341864</v>
      </c>
      <c r="X26" s="112"/>
      <c r="Y26" s="111"/>
      <c r="Z26" s="114"/>
      <c r="AA26" s="2"/>
      <c r="AB26" s="39"/>
    </row>
    <row r="27" spans="1:28" ht="15.75" thickBot="1" x14ac:dyDescent="0.3">
      <c r="A27" s="115"/>
      <c r="B27" s="116" t="s">
        <v>56</v>
      </c>
      <c r="C27" s="117"/>
      <c r="D27" s="99" t="s">
        <v>8</v>
      </c>
      <c r="E27" s="102">
        <f>E15/E5*1000000</f>
        <v>588.27253713710957</v>
      </c>
      <c r="F27" s="102">
        <f t="shared" ref="F27:G27" si="39">F15/F5*1000000</f>
        <v>633.60899392164447</v>
      </c>
      <c r="G27" s="102">
        <f t="shared" si="39"/>
        <v>681.86827232592759</v>
      </c>
      <c r="H27" s="118"/>
      <c r="I27" s="119"/>
      <c r="J27" s="102">
        <f t="shared" ref="J27:O27" si="40">J15/J5*1000000</f>
        <v>734.36665353763874</v>
      </c>
      <c r="K27" s="102">
        <f t="shared" si="40"/>
        <v>794.84999437637691</v>
      </c>
      <c r="L27" s="102">
        <f t="shared" si="40"/>
        <v>861.69117690687028</v>
      </c>
      <c r="M27" s="102">
        <f t="shared" si="40"/>
        <v>933.58319338943659</v>
      </c>
      <c r="N27" s="102">
        <f t="shared" si="40"/>
        <v>1013.7047796464054</v>
      </c>
      <c r="O27" s="120">
        <f t="shared" si="40"/>
        <v>1099.8729340597019</v>
      </c>
      <c r="P27" s="121"/>
      <c r="Q27" s="122"/>
      <c r="R27" s="123">
        <f t="shared" ref="R27:W27" si="41">R15/R5*1000000</f>
        <v>1189.8111431035265</v>
      </c>
      <c r="S27" s="124">
        <f t="shared" si="41"/>
        <v>1289.5976605162439</v>
      </c>
      <c r="T27" s="124">
        <f t="shared" si="41"/>
        <v>1400.487426411926</v>
      </c>
      <c r="U27" s="124">
        <f t="shared" si="41"/>
        <v>1519.4528766206843</v>
      </c>
      <c r="V27" s="124">
        <f t="shared" si="41"/>
        <v>1651.6986665881723</v>
      </c>
      <c r="W27" s="125">
        <f t="shared" si="41"/>
        <v>1795.453175914349</v>
      </c>
      <c r="X27" s="121"/>
      <c r="Y27" s="126"/>
      <c r="Z27" s="127"/>
      <c r="AA27" s="2"/>
      <c r="AB27" s="39"/>
    </row>
    <row r="28" spans="1:28" ht="15.75" thickBot="1" x14ac:dyDescent="0.3">
      <c r="A28" s="115"/>
      <c r="B28" s="128"/>
      <c r="C28" s="129"/>
      <c r="D28" s="99" t="s">
        <v>49</v>
      </c>
      <c r="E28" s="102">
        <f t="shared" ref="E28:G29" si="42">E16/E6*1000000</f>
        <v>587.66713185084132</v>
      </c>
      <c r="F28" s="102">
        <f t="shared" si="42"/>
        <v>632.60823181864396</v>
      </c>
      <c r="G28" s="125">
        <f t="shared" si="42"/>
        <v>681.88382381117151</v>
      </c>
      <c r="H28" s="130"/>
      <c r="I28" s="131"/>
      <c r="J28" s="102">
        <f t="shared" ref="J28:O28" si="43">J16/J6*1000000</f>
        <v>733.98838369102782</v>
      </c>
      <c r="K28" s="102">
        <f t="shared" si="43"/>
        <v>793.39408970241925</v>
      </c>
      <c r="L28" s="102">
        <f t="shared" si="43"/>
        <v>857.87071843531851</v>
      </c>
      <c r="M28" s="102">
        <f t="shared" si="43"/>
        <v>925.89673543239769</v>
      </c>
      <c r="N28" s="102">
        <f t="shared" si="43"/>
        <v>1002.2438055737762</v>
      </c>
      <c r="O28" s="120">
        <f t="shared" si="43"/>
        <v>1084.8618025179267</v>
      </c>
      <c r="P28" s="132"/>
      <c r="Q28" s="133"/>
      <c r="R28" s="123">
        <f t="shared" ref="R28:W28" si="44">R16/R6*1000000</f>
        <v>1170.7626207682133</v>
      </c>
      <c r="S28" s="124">
        <f t="shared" si="44"/>
        <v>1266.9842434709515</v>
      </c>
      <c r="T28" s="124">
        <f t="shared" si="44"/>
        <v>1372.3003715826785</v>
      </c>
      <c r="U28" s="124">
        <f t="shared" si="44"/>
        <v>1481.8774888281157</v>
      </c>
      <c r="V28" s="124">
        <f t="shared" si="44"/>
        <v>1609.0797136100525</v>
      </c>
      <c r="W28" s="125">
        <f t="shared" si="44"/>
        <v>1741.961926929712</v>
      </c>
      <c r="X28" s="132"/>
      <c r="Y28" s="134"/>
      <c r="Z28" s="135"/>
      <c r="AA28" s="2"/>
      <c r="AB28" s="39"/>
    </row>
    <row r="29" spans="1:28" ht="15.75" thickBot="1" x14ac:dyDescent="0.3">
      <c r="A29" s="115"/>
      <c r="B29" s="136"/>
      <c r="C29" s="137"/>
      <c r="D29" s="138" t="s">
        <v>50</v>
      </c>
      <c r="E29" s="102">
        <f t="shared" si="42"/>
        <v>586.2490285782103</v>
      </c>
      <c r="F29" s="102">
        <f t="shared" si="42"/>
        <v>629.52335326272271</v>
      </c>
      <c r="G29" s="105">
        <f>G17/G7*1000000</f>
        <v>678.87637238645175</v>
      </c>
      <c r="H29" s="139"/>
      <c r="I29" s="140"/>
      <c r="J29" s="102">
        <f t="shared" ref="J29:O29" si="45">J17/J7*1000000</f>
        <v>736.55936713493736</v>
      </c>
      <c r="K29" s="102">
        <f t="shared" si="45"/>
        <v>802.27692024854912</v>
      </c>
      <c r="L29" s="102">
        <f t="shared" si="45"/>
        <v>879.78120931517753</v>
      </c>
      <c r="M29" s="102">
        <f t="shared" si="45"/>
        <v>962.86414297675526</v>
      </c>
      <c r="N29" s="102">
        <f t="shared" si="45"/>
        <v>1054.6853618998007</v>
      </c>
      <c r="O29" s="102">
        <f t="shared" si="45"/>
        <v>1159.4165791229657</v>
      </c>
      <c r="P29" s="141"/>
      <c r="Q29" s="142"/>
      <c r="R29" s="143">
        <f t="shared" ref="R29:W29" si="46">R17/R7*1000000</f>
        <v>1263.5348983255406</v>
      </c>
      <c r="S29" s="144">
        <f t="shared" si="46"/>
        <v>1378.0795107192998</v>
      </c>
      <c r="T29" s="144">
        <f t="shared" si="46"/>
        <v>1505.8106458246491</v>
      </c>
      <c r="U29" s="144">
        <f t="shared" si="46"/>
        <v>1638.7283009299417</v>
      </c>
      <c r="V29" s="144">
        <f t="shared" si="46"/>
        <v>1796.6249346451195</v>
      </c>
      <c r="W29" s="105">
        <f t="shared" si="46"/>
        <v>1971.5215321658752</v>
      </c>
      <c r="X29" s="141"/>
      <c r="Y29" s="145"/>
      <c r="Z29" s="146"/>
      <c r="AA29" s="2"/>
      <c r="AB29" s="39"/>
    </row>
    <row r="30" spans="1:28" ht="15.75" thickBot="1" x14ac:dyDescent="0.3">
      <c r="A30" s="147"/>
      <c r="B30" s="147" t="s">
        <v>43</v>
      </c>
      <c r="C30" s="115" t="s">
        <v>42</v>
      </c>
      <c r="D30" s="148" t="s">
        <v>8</v>
      </c>
      <c r="E30" s="149">
        <f t="shared" ref="E30:G32" si="47">E147/E15*100</f>
        <v>32.26319329786584</v>
      </c>
      <c r="F30" s="150">
        <f t="shared" si="47"/>
        <v>32.132712191796386</v>
      </c>
      <c r="G30" s="150">
        <f t="shared" si="47"/>
        <v>31.974690218824147</v>
      </c>
      <c r="H30" s="151"/>
      <c r="I30" s="152"/>
      <c r="J30" s="150">
        <f t="shared" ref="J30:O30" si="48">J147/J15*100</f>
        <v>31.935993260406342</v>
      </c>
      <c r="K30" s="150">
        <f t="shared" si="48"/>
        <v>31.835464861960372</v>
      </c>
      <c r="L30" s="150">
        <f t="shared" si="48"/>
        <v>31.793173849837309</v>
      </c>
      <c r="M30" s="150">
        <f t="shared" si="48"/>
        <v>31.784439903866158</v>
      </c>
      <c r="N30" s="150">
        <f t="shared" si="48"/>
        <v>31.768439824268036</v>
      </c>
      <c r="O30" s="150">
        <f t="shared" si="48"/>
        <v>31.904326254566197</v>
      </c>
      <c r="P30" s="151"/>
      <c r="Q30" s="152"/>
      <c r="R30" s="150">
        <f t="shared" ref="R30:T30" si="49">R147/R15*100</f>
        <v>32.161054379658829</v>
      </c>
      <c r="S30" s="150">
        <f t="shared" si="49"/>
        <v>32.358721138186525</v>
      </c>
      <c r="T30" s="150">
        <f t="shared" si="49"/>
        <v>32.526886927120103</v>
      </c>
      <c r="U30" s="150">
        <f t="shared" ref="U30:W30" si="50">U147/U15*100</f>
        <v>32.728464723795689</v>
      </c>
      <c r="V30" s="150">
        <f t="shared" si="50"/>
        <v>32.86821580844056</v>
      </c>
      <c r="W30" s="150">
        <f t="shared" si="50"/>
        <v>33.004759464503458</v>
      </c>
      <c r="X30" s="151"/>
      <c r="Y30" s="152"/>
      <c r="Z30" s="153"/>
      <c r="AA30" s="2"/>
      <c r="AB30" s="2"/>
    </row>
    <row r="31" spans="1:28" ht="15.75" thickBot="1" x14ac:dyDescent="0.3">
      <c r="A31" s="154"/>
      <c r="B31" s="154"/>
      <c r="C31" s="155"/>
      <c r="D31" s="99" t="s">
        <v>49</v>
      </c>
      <c r="E31" s="156">
        <f t="shared" si="47"/>
        <v>32.834909978638997</v>
      </c>
      <c r="F31" s="157">
        <f t="shared" si="47"/>
        <v>33.286175089129081</v>
      </c>
      <c r="G31" s="157">
        <f t="shared" si="47"/>
        <v>33.712518347661984</v>
      </c>
      <c r="H31" s="158"/>
      <c r="I31" s="159"/>
      <c r="J31" s="157">
        <f t="shared" ref="J31:O31" si="51">J148/J16*100</f>
        <v>34.520255918376733</v>
      </c>
      <c r="K31" s="157">
        <f t="shared" si="51"/>
        <v>35.213741341224193</v>
      </c>
      <c r="L31" s="157">
        <f t="shared" si="51"/>
        <v>35.922057826027164</v>
      </c>
      <c r="M31" s="157">
        <f t="shared" si="51"/>
        <v>36.712853444357599</v>
      </c>
      <c r="N31" s="157">
        <f t="shared" si="51"/>
        <v>37.754542957250379</v>
      </c>
      <c r="O31" s="157">
        <f t="shared" si="51"/>
        <v>38.824170206132827</v>
      </c>
      <c r="P31" s="158"/>
      <c r="Q31" s="159"/>
      <c r="R31" s="160">
        <f t="shared" ref="R31:T31" si="52">R148/R16*100</f>
        <v>40.039032982799135</v>
      </c>
      <c r="S31" s="160">
        <f t="shared" si="52"/>
        <v>41.177112166447152</v>
      </c>
      <c r="T31" s="160">
        <f t="shared" si="52"/>
        <v>42.303930657958347</v>
      </c>
      <c r="U31" s="160">
        <f t="shared" ref="U31:W31" si="53">U148/U16*100</f>
        <v>43.587285176114293</v>
      </c>
      <c r="V31" s="160">
        <f t="shared" si="53"/>
        <v>44.652681573103678</v>
      </c>
      <c r="W31" s="160">
        <f t="shared" si="53"/>
        <v>45.873799205802882</v>
      </c>
      <c r="X31" s="161"/>
      <c r="Y31" s="159"/>
      <c r="Z31" s="105"/>
      <c r="AA31" s="2"/>
      <c r="AB31" s="2"/>
    </row>
    <row r="32" spans="1:28" ht="15.75" thickBot="1" x14ac:dyDescent="0.3">
      <c r="A32" s="154"/>
      <c r="B32" s="154"/>
      <c r="C32" s="155"/>
      <c r="D32" s="78" t="s">
        <v>50</v>
      </c>
      <c r="E32" s="162">
        <f t="shared" si="47"/>
        <v>33.140243902439025</v>
      </c>
      <c r="F32" s="163">
        <f t="shared" si="47"/>
        <v>33.940182054616379</v>
      </c>
      <c r="G32" s="163">
        <f t="shared" si="47"/>
        <v>34.619803634844374</v>
      </c>
      <c r="H32" s="151"/>
      <c r="I32" s="152"/>
      <c r="J32" s="163">
        <f t="shared" ref="J32:O32" si="54">J149/J17*100</f>
        <v>35.436219108984417</v>
      </c>
      <c r="K32" s="163">
        <f t="shared" si="54"/>
        <v>36.129869419782409</v>
      </c>
      <c r="L32" s="163">
        <f t="shared" si="54"/>
        <v>36.598858580924926</v>
      </c>
      <c r="M32" s="163">
        <f t="shared" si="54"/>
        <v>37.141906376954168</v>
      </c>
      <c r="N32" s="163">
        <f t="shared" si="54"/>
        <v>37.65613166439374</v>
      </c>
      <c r="O32" s="163">
        <f t="shared" si="54"/>
        <v>38.204228543847208</v>
      </c>
      <c r="P32" s="151"/>
      <c r="Q32" s="152"/>
      <c r="R32" s="164">
        <f t="shared" ref="R32:T32" si="55">R149/R17*100</f>
        <v>39.093644642229293</v>
      </c>
      <c r="S32" s="164">
        <f t="shared" si="55"/>
        <v>39.964996018255675</v>
      </c>
      <c r="T32" s="164">
        <f t="shared" si="55"/>
        <v>40.779070426287987</v>
      </c>
      <c r="U32" s="164">
        <f t="shared" ref="U32:V32" si="56">U149/U17*100</f>
        <v>41.767854020524183</v>
      </c>
      <c r="V32" s="164">
        <f t="shared" si="56"/>
        <v>42.457101600814525</v>
      </c>
      <c r="W32" s="164">
        <f>W149/W17*100</f>
        <v>43.119183871480764</v>
      </c>
      <c r="X32" s="151"/>
      <c r="Y32" s="152"/>
      <c r="Z32" s="153"/>
      <c r="AA32" s="2"/>
      <c r="AB32" s="2"/>
    </row>
    <row r="33" spans="1:28" ht="15.75" thickBot="1" x14ac:dyDescent="0.3">
      <c r="A33" s="292" t="s">
        <v>17</v>
      </c>
      <c r="B33" s="293"/>
      <c r="C33" s="293"/>
      <c r="D33" s="293"/>
      <c r="E33" s="294"/>
      <c r="F33" s="294"/>
      <c r="G33" s="294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5"/>
      <c r="AA33" s="2"/>
      <c r="AB33" s="2"/>
    </row>
    <row r="34" spans="1:28" ht="20.25" customHeight="1" thickBot="1" x14ac:dyDescent="0.3">
      <c r="A34" s="278">
        <v>5</v>
      </c>
      <c r="B34" s="296" t="s">
        <v>18</v>
      </c>
      <c r="C34" s="278" t="s">
        <v>15</v>
      </c>
      <c r="D34" s="79" t="s">
        <v>8</v>
      </c>
      <c r="E34" s="165">
        <v>834.1</v>
      </c>
      <c r="F34" s="165">
        <v>890.1</v>
      </c>
      <c r="G34" s="165">
        <v>957</v>
      </c>
      <c r="H34" s="81">
        <f>AVERAGE(E34:G34)</f>
        <v>893.73333333333323</v>
      </c>
      <c r="I34" s="82"/>
      <c r="J34" s="165">
        <v>1035.4000000000001</v>
      </c>
      <c r="K34" s="165">
        <v>1118.5</v>
      </c>
      <c r="L34" s="165">
        <v>1209.7</v>
      </c>
      <c r="M34" s="165">
        <v>1306.0999999999999</v>
      </c>
      <c r="N34" s="165">
        <v>1413.7</v>
      </c>
      <c r="O34" s="165">
        <v>1529.9</v>
      </c>
      <c r="P34" s="81">
        <f>AVERAGE(J34:O34)</f>
        <v>1268.8833333333334</v>
      </c>
      <c r="Q34" s="82">
        <f>O34-G34</f>
        <v>572.90000000000009</v>
      </c>
      <c r="R34" s="165">
        <v>1646.1</v>
      </c>
      <c r="S34" s="165">
        <v>1773.8</v>
      </c>
      <c r="T34" s="165">
        <v>1912</v>
      </c>
      <c r="U34" s="165">
        <v>2062.6</v>
      </c>
      <c r="V34" s="165">
        <v>2219.4</v>
      </c>
      <c r="W34" s="165">
        <v>2389.9</v>
      </c>
      <c r="X34" s="81">
        <f>AVERAGE(R34:W34)</f>
        <v>2000.6333333333332</v>
      </c>
      <c r="Y34" s="82">
        <f>W34-O34</f>
        <v>860</v>
      </c>
      <c r="Z34" s="91"/>
    </row>
    <row r="35" spans="1:28" ht="14.25" customHeight="1" thickBot="1" x14ac:dyDescent="0.3">
      <c r="A35" s="279"/>
      <c r="B35" s="297"/>
      <c r="C35" s="279"/>
      <c r="D35" s="79" t="s">
        <v>49</v>
      </c>
      <c r="E35" s="165">
        <v>836.5</v>
      </c>
      <c r="F35" s="165">
        <v>895.6</v>
      </c>
      <c r="G35" s="165">
        <v>965.3</v>
      </c>
      <c r="H35" s="81">
        <f>AVERAGE(E35:G35)</f>
        <v>899.13333333333321</v>
      </c>
      <c r="I35" s="82"/>
      <c r="J35" s="165">
        <v>1051.9000000000001</v>
      </c>
      <c r="K35" s="165">
        <v>1143.3</v>
      </c>
      <c r="L35" s="165">
        <v>1245.8</v>
      </c>
      <c r="M35" s="165">
        <v>1359.1</v>
      </c>
      <c r="N35" s="165">
        <v>1487.2</v>
      </c>
      <c r="O35" s="165">
        <v>1631.1</v>
      </c>
      <c r="P35" s="81">
        <f>AVERAGE(J35:O35)</f>
        <v>1319.7333333333333</v>
      </c>
      <c r="Q35" s="82">
        <f t="shared" ref="Q35:Q36" si="57">O35-G35</f>
        <v>665.8</v>
      </c>
      <c r="R35" s="165">
        <v>1781.4</v>
      </c>
      <c r="S35" s="165">
        <v>1948.3</v>
      </c>
      <c r="T35" s="165">
        <v>2124.3000000000002</v>
      </c>
      <c r="U35" s="165">
        <v>2318.6</v>
      </c>
      <c r="V35" s="165">
        <v>2523.6</v>
      </c>
      <c r="W35" s="165">
        <v>2749.2</v>
      </c>
      <c r="X35" s="81">
        <f t="shared" ref="X35:X36" si="58">AVERAGE(R35:W35)</f>
        <v>2240.9</v>
      </c>
      <c r="Y35" s="82">
        <f>W35-O35</f>
        <v>1118.0999999999999</v>
      </c>
      <c r="Z35" s="91"/>
    </row>
    <row r="36" spans="1:28" ht="15.75" thickBot="1" x14ac:dyDescent="0.3">
      <c r="A36" s="279"/>
      <c r="B36" s="298"/>
      <c r="C36" s="280"/>
      <c r="D36" s="79" t="s">
        <v>50</v>
      </c>
      <c r="E36" s="166">
        <v>837.4</v>
      </c>
      <c r="F36" s="165">
        <v>898</v>
      </c>
      <c r="G36" s="165">
        <v>969.6</v>
      </c>
      <c r="H36" s="81">
        <f>AVERAGE(E36:G36)</f>
        <v>901.66666666666663</v>
      </c>
      <c r="I36" s="82"/>
      <c r="J36" s="165">
        <v>1065.2</v>
      </c>
      <c r="K36" s="165">
        <v>1172.0999999999999</v>
      </c>
      <c r="L36" s="165">
        <v>1291.5</v>
      </c>
      <c r="M36" s="165">
        <v>1427.8</v>
      </c>
      <c r="N36" s="165">
        <v>1579.2</v>
      </c>
      <c r="O36" s="165">
        <v>1748.2</v>
      </c>
      <c r="P36" s="81">
        <f>AVERAGE(J36:O36)</f>
        <v>1380.6666666666667</v>
      </c>
      <c r="Q36" s="82">
        <f t="shared" si="57"/>
        <v>778.6</v>
      </c>
      <c r="R36" s="165">
        <v>1935.5</v>
      </c>
      <c r="S36" s="165">
        <v>2147.9</v>
      </c>
      <c r="T36" s="165">
        <v>2372.8000000000002</v>
      </c>
      <c r="U36" s="165">
        <v>2620.1</v>
      </c>
      <c r="V36" s="165">
        <v>2894.6</v>
      </c>
      <c r="W36" s="165">
        <v>3211.5</v>
      </c>
      <c r="X36" s="81">
        <f t="shared" si="58"/>
        <v>2530.4</v>
      </c>
      <c r="Y36" s="82">
        <f t="shared" ref="Y36" si="59">W36-O36</f>
        <v>1463.3</v>
      </c>
      <c r="Z36" s="91"/>
    </row>
    <row r="37" spans="1:28" ht="14.25" customHeight="1" thickBot="1" x14ac:dyDescent="0.3">
      <c r="A37" s="279"/>
      <c r="B37" s="281" t="s">
        <v>60</v>
      </c>
      <c r="C37" s="278" t="s">
        <v>16</v>
      </c>
      <c r="D37" s="79" t="s">
        <v>8</v>
      </c>
      <c r="E37" s="166">
        <v>102.4</v>
      </c>
      <c r="F37" s="166">
        <v>102.8</v>
      </c>
      <c r="G37" s="166">
        <v>103.1</v>
      </c>
      <c r="H37" s="81">
        <f>GEOMEAN(E37:G37)</f>
        <v>102.76626649327169</v>
      </c>
      <c r="I37" s="82">
        <f>E37*F37/100*G37/100</f>
        <v>108.53048320000002</v>
      </c>
      <c r="J37" s="166">
        <v>103.3</v>
      </c>
      <c r="K37" s="166">
        <v>103.3</v>
      </c>
      <c r="L37" s="166">
        <v>103.4</v>
      </c>
      <c r="M37" s="166">
        <v>103.2</v>
      </c>
      <c r="N37" s="166">
        <v>103.5</v>
      </c>
      <c r="O37" s="166">
        <v>103.4</v>
      </c>
      <c r="P37" s="81">
        <f>GEOMEAN(J37:O37)</f>
        <v>103.34995565228449</v>
      </c>
      <c r="Q37" s="82">
        <f>M37*N37/100*O37/100*J37*K37*L37/1000000</f>
        <v>121.86016663049384</v>
      </c>
      <c r="R37" s="166">
        <v>102.9</v>
      </c>
      <c r="S37" s="166">
        <v>103.1</v>
      </c>
      <c r="T37" s="166">
        <v>103.2</v>
      </c>
      <c r="U37" s="166">
        <v>103.3</v>
      </c>
      <c r="V37" s="166">
        <v>103</v>
      </c>
      <c r="W37" s="166">
        <v>103.1</v>
      </c>
      <c r="X37" s="81">
        <f t="shared" ref="X37:X69" si="60">GEOMEAN(R37:W37)</f>
        <v>103.09991917222702</v>
      </c>
      <c r="Y37" s="82">
        <f>R37*S37/100*T37/100*U37/100*V37/100*W37/100</f>
        <v>120.10191960512239</v>
      </c>
      <c r="Z37" s="91">
        <f>E37*F37*G37*J37*K37*L37*M37*N37*O37*R37*S37*T37*U37*V37*W37/1E+28</f>
        <v>158.8413074165168</v>
      </c>
    </row>
    <row r="38" spans="1:28" ht="15" customHeight="1" thickBot="1" x14ac:dyDescent="0.3">
      <c r="A38" s="279"/>
      <c r="B38" s="282"/>
      <c r="C38" s="279"/>
      <c r="D38" s="79" t="s">
        <v>49</v>
      </c>
      <c r="E38" s="166">
        <v>102.9</v>
      </c>
      <c r="F38" s="166">
        <v>103.2</v>
      </c>
      <c r="G38" s="166">
        <v>103.6</v>
      </c>
      <c r="H38" s="81">
        <f>GEOMEAN(E38:G38)</f>
        <v>103.23293522437598</v>
      </c>
      <c r="I38" s="82">
        <f t="shared" ref="I38:I47" si="61">E38*F38/100*G38/100</f>
        <v>110.0157408</v>
      </c>
      <c r="J38" s="166">
        <v>104</v>
      </c>
      <c r="K38" s="166">
        <v>104.2</v>
      </c>
      <c r="L38" s="166">
        <v>104.3</v>
      </c>
      <c r="M38" s="166">
        <v>104.3</v>
      </c>
      <c r="N38" s="166">
        <v>104.7</v>
      </c>
      <c r="O38" s="166">
        <v>104.9</v>
      </c>
      <c r="P38" s="81">
        <f>GEOMEAN(J38:O38)</f>
        <v>104.39955339622718</v>
      </c>
      <c r="Q38" s="82">
        <f>M38*N38/100*O38/100*J38*K38*L38/1000000</f>
        <v>129.47676650452689</v>
      </c>
      <c r="R38" s="166">
        <v>103.8</v>
      </c>
      <c r="S38" s="166">
        <v>104.7</v>
      </c>
      <c r="T38" s="166">
        <v>104.4</v>
      </c>
      <c r="U38" s="166">
        <v>104.5</v>
      </c>
      <c r="V38" s="166">
        <v>104.3</v>
      </c>
      <c r="W38" s="166">
        <v>104.4</v>
      </c>
      <c r="X38" s="81">
        <f t="shared" si="60"/>
        <v>104.34963602396843</v>
      </c>
      <c r="Y38" s="82">
        <f t="shared" ref="Y38:Y69" si="62">R38*S38/100*T38/100*U38/100*V38/100*W38/100</f>
        <v>129.10576381415697</v>
      </c>
      <c r="Z38" s="91">
        <f>E38*F38*G38*J38*K38*L38*M38*N38*O38*R38*S38*T38*U38*V38*W38/1E+28</f>
        <v>183.90447782441149</v>
      </c>
    </row>
    <row r="39" spans="1:28" ht="15.75" thickBot="1" x14ac:dyDescent="0.3">
      <c r="A39" s="280"/>
      <c r="B39" s="283"/>
      <c r="C39" s="280"/>
      <c r="D39" s="79" t="s">
        <v>50</v>
      </c>
      <c r="E39" s="166">
        <v>103</v>
      </c>
      <c r="F39" s="166">
        <v>103.4</v>
      </c>
      <c r="G39" s="166">
        <v>103.8</v>
      </c>
      <c r="H39" s="81">
        <f t="shared" ref="H39:H69" si="63">GEOMEAN(E39:G39)</f>
        <v>103.39948420116653</v>
      </c>
      <c r="I39" s="82">
        <f t="shared" si="61"/>
        <v>110.549076</v>
      </c>
      <c r="J39" s="166">
        <v>105.2</v>
      </c>
      <c r="K39" s="166">
        <v>105.3</v>
      </c>
      <c r="L39" s="166">
        <v>105.5</v>
      </c>
      <c r="M39" s="166">
        <v>105.8</v>
      </c>
      <c r="N39" s="166">
        <v>105.8</v>
      </c>
      <c r="O39" s="166">
        <v>105.9</v>
      </c>
      <c r="P39" s="81">
        <f>GEOMEAN(J39:O39)</f>
        <v>105.58299512611411</v>
      </c>
      <c r="Q39" s="82">
        <f t="shared" ref="Q39:Q42" si="64">M39*N39/100*O39/100*J39*K39*L39/1000000</f>
        <v>138.53638987203882</v>
      </c>
      <c r="R39" s="166">
        <v>106</v>
      </c>
      <c r="S39" s="166">
        <v>106.3</v>
      </c>
      <c r="T39" s="166">
        <v>105.8</v>
      </c>
      <c r="U39" s="166">
        <v>105.8</v>
      </c>
      <c r="V39" s="166">
        <v>105.8</v>
      </c>
      <c r="W39" s="166">
        <v>106.3</v>
      </c>
      <c r="X39" s="81">
        <f t="shared" si="60"/>
        <v>105.99976429880455</v>
      </c>
      <c r="Y39" s="82">
        <f t="shared" si="62"/>
        <v>141.85001870790995</v>
      </c>
      <c r="Z39" s="91">
        <f t="shared" ref="Z39:Z69" si="65">E39*F39*G39*J39*K39*L39*M39*N39*O39*R39*S39*T39*U39*V39*W39/1E+28</f>
        <v>217.24429507966491</v>
      </c>
    </row>
    <row r="40" spans="1:28" ht="15.75" customHeight="1" thickBot="1" x14ac:dyDescent="0.3">
      <c r="A40" s="167"/>
      <c r="B40" s="281" t="s">
        <v>61</v>
      </c>
      <c r="C40" s="278" t="s">
        <v>16</v>
      </c>
      <c r="D40" s="79" t="s">
        <v>8</v>
      </c>
      <c r="E40" s="84">
        <v>103.7</v>
      </c>
      <c r="F40" s="84">
        <v>104</v>
      </c>
      <c r="G40" s="84">
        <v>104.3</v>
      </c>
      <c r="H40" s="88">
        <f>GEOMEAN(E40:G40)</f>
        <v>103.99971153766144</v>
      </c>
      <c r="I40" s="168">
        <f>E40*F40/100*G40/100</f>
        <v>112.48546400000001</v>
      </c>
      <c r="J40" s="84">
        <v>104.7</v>
      </c>
      <c r="K40" s="84">
        <v>104.6</v>
      </c>
      <c r="L40" s="84">
        <v>104.6</v>
      </c>
      <c r="M40" s="84">
        <v>104.6</v>
      </c>
      <c r="N40" s="84">
        <v>104.7</v>
      </c>
      <c r="O40" s="84">
        <v>104.7</v>
      </c>
      <c r="P40" s="81">
        <f t="shared" ref="P40:P42" si="66">GEOMEAN(J40:O40)</f>
        <v>104.64998805542216</v>
      </c>
      <c r="Q40" s="82">
        <f t="shared" si="64"/>
        <v>131.35151873657912</v>
      </c>
      <c r="R40" s="84">
        <v>104.6</v>
      </c>
      <c r="S40" s="84">
        <v>104.6</v>
      </c>
      <c r="T40" s="84">
        <v>104.5</v>
      </c>
      <c r="U40" s="84">
        <v>104.5</v>
      </c>
      <c r="V40" s="84">
        <v>104.5</v>
      </c>
      <c r="W40" s="84">
        <v>104.4</v>
      </c>
      <c r="X40" s="88">
        <f t="shared" si="60"/>
        <v>104.51664407363677</v>
      </c>
      <c r="Y40" s="168">
        <f t="shared" si="62"/>
        <v>130.35051131254016</v>
      </c>
      <c r="Z40" s="169">
        <f>E40*F40*G40*J40*K40*L40*M40*N40*O40*R40*S40*T40*U40*V40*W40/1E+28</f>
        <v>192.59466016834023</v>
      </c>
    </row>
    <row r="41" spans="1:28" ht="15.75" thickBot="1" x14ac:dyDescent="0.3">
      <c r="A41" s="167"/>
      <c r="B41" s="282"/>
      <c r="C41" s="279"/>
      <c r="D41" s="79" t="s">
        <v>49</v>
      </c>
      <c r="E41" s="84">
        <v>103.4</v>
      </c>
      <c r="F41" s="84">
        <v>103.7</v>
      </c>
      <c r="G41" s="84">
        <v>104</v>
      </c>
      <c r="H41" s="88">
        <f t="shared" si="63"/>
        <v>103.69971070314665</v>
      </c>
      <c r="I41" s="168">
        <f t="shared" si="61"/>
        <v>111.51483200000003</v>
      </c>
      <c r="J41" s="84">
        <v>104</v>
      </c>
      <c r="K41" s="84">
        <v>104.4</v>
      </c>
      <c r="L41" s="84">
        <v>104.5</v>
      </c>
      <c r="M41" s="84">
        <v>104.6</v>
      </c>
      <c r="N41" s="84">
        <v>104.6</v>
      </c>
      <c r="O41" s="84">
        <v>104.6</v>
      </c>
      <c r="P41" s="81">
        <f t="shared" si="66"/>
        <v>104.44978018297448</v>
      </c>
      <c r="Q41" s="82">
        <f t="shared" si="64"/>
        <v>129.85096515760509</v>
      </c>
      <c r="R41" s="84">
        <v>104</v>
      </c>
      <c r="S41" s="84">
        <v>104.5</v>
      </c>
      <c r="T41" s="84">
        <v>104.5</v>
      </c>
      <c r="U41" s="84">
        <v>104.5</v>
      </c>
      <c r="V41" s="84">
        <v>104.4</v>
      </c>
      <c r="W41" s="84">
        <v>104.4</v>
      </c>
      <c r="X41" s="88">
        <f t="shared" si="60"/>
        <v>104.38318271582801</v>
      </c>
      <c r="Y41" s="168">
        <f t="shared" si="62"/>
        <v>129.35499632827202</v>
      </c>
      <c r="Z41" s="169">
        <f>E41*F41*G41*J41*K41*L41*M41*N41*O41*R41*S41*T41*U41*V41*W41/1E+28</f>
        <v>187.31002612045512</v>
      </c>
    </row>
    <row r="42" spans="1:28" ht="15.75" thickBot="1" x14ac:dyDescent="0.3">
      <c r="A42" s="167"/>
      <c r="B42" s="283"/>
      <c r="C42" s="280"/>
      <c r="D42" s="79" t="s">
        <v>50</v>
      </c>
      <c r="E42" s="84">
        <v>103.4</v>
      </c>
      <c r="F42" s="84">
        <v>103.7</v>
      </c>
      <c r="G42" s="84">
        <v>104</v>
      </c>
      <c r="H42" s="88">
        <f t="shared" si="63"/>
        <v>103.69971070314665</v>
      </c>
      <c r="I42" s="168">
        <f t="shared" si="61"/>
        <v>111.51483200000003</v>
      </c>
      <c r="J42" s="84">
        <v>104.5</v>
      </c>
      <c r="K42" s="84">
        <v>104.5</v>
      </c>
      <c r="L42" s="84">
        <v>104.5</v>
      </c>
      <c r="M42" s="84">
        <v>104.6</v>
      </c>
      <c r="N42" s="84">
        <v>104.6</v>
      </c>
      <c r="O42" s="84">
        <v>104.6</v>
      </c>
      <c r="P42" s="81">
        <f t="shared" si="66"/>
        <v>104.5499880439974</v>
      </c>
      <c r="Q42" s="82">
        <f t="shared" si="64"/>
        <v>130.60022493574428</v>
      </c>
      <c r="R42" s="84">
        <v>104.5</v>
      </c>
      <c r="S42" s="84">
        <v>104.5</v>
      </c>
      <c r="T42" s="84">
        <v>104.5</v>
      </c>
      <c r="U42" s="84">
        <v>104.5</v>
      </c>
      <c r="V42" s="84">
        <v>104.4</v>
      </c>
      <c r="W42" s="84">
        <v>104.4</v>
      </c>
      <c r="X42" s="88">
        <f t="shared" si="60"/>
        <v>104.46665602836819</v>
      </c>
      <c r="Y42" s="168">
        <f t="shared" si="62"/>
        <v>129.97689534908102</v>
      </c>
      <c r="Z42" s="169">
        <f t="shared" si="65"/>
        <v>189.29655856224826</v>
      </c>
    </row>
    <row r="43" spans="1:28" ht="15.75" customHeight="1" thickBot="1" x14ac:dyDescent="0.3">
      <c r="A43" s="167"/>
      <c r="B43" s="281" t="s">
        <v>62</v>
      </c>
      <c r="C43" s="278" t="s">
        <v>16</v>
      </c>
      <c r="D43" s="79" t="s">
        <v>8</v>
      </c>
      <c r="E43" s="166">
        <v>103</v>
      </c>
      <c r="F43" s="166">
        <v>102.2</v>
      </c>
      <c r="G43" s="166">
        <v>102.8</v>
      </c>
      <c r="H43" s="81">
        <f t="shared" si="63"/>
        <v>102.66610323710208</v>
      </c>
      <c r="I43" s="82">
        <f t="shared" si="61"/>
        <v>108.21344800000001</v>
      </c>
      <c r="J43" s="166">
        <v>103.2</v>
      </c>
      <c r="K43" s="166">
        <v>102.6</v>
      </c>
      <c r="L43" s="166">
        <v>102.4</v>
      </c>
      <c r="M43" s="166">
        <v>102.2</v>
      </c>
      <c r="N43" s="166">
        <v>102</v>
      </c>
      <c r="O43" s="166">
        <v>101.5</v>
      </c>
      <c r="P43" s="81">
        <f t="shared" ref="P43:P44" si="67">GEOMEAN(J43:O43)</f>
        <v>102.31532483830321</v>
      </c>
      <c r="Q43" s="82">
        <f t="shared" ref="Q43:Q44" si="68">J43*K43/100*L43/100*M43/100*N43/100*O43/100</f>
        <v>114.72131712319489</v>
      </c>
      <c r="R43" s="166">
        <v>100.5</v>
      </c>
      <c r="S43" s="166">
        <v>100.2</v>
      </c>
      <c r="T43" s="166">
        <v>100.1</v>
      </c>
      <c r="U43" s="166">
        <v>100.1</v>
      </c>
      <c r="V43" s="166">
        <v>100.1</v>
      </c>
      <c r="W43" s="166">
        <v>100.2</v>
      </c>
      <c r="X43" s="81">
        <f t="shared" si="60"/>
        <v>100.19990033210485</v>
      </c>
      <c r="Y43" s="82">
        <f t="shared" si="62"/>
        <v>101.2054120141084</v>
      </c>
      <c r="Z43" s="91">
        <f>E43*F43*G43*J43*K43*L43*M43*N43*O43*R43*S43*T43*U43*V43*W43/1E+28</f>
        <v>125.64033824921967</v>
      </c>
    </row>
    <row r="44" spans="1:28" ht="15.75" thickBot="1" x14ac:dyDescent="0.3">
      <c r="A44" s="167"/>
      <c r="B44" s="282"/>
      <c r="C44" s="279"/>
      <c r="D44" s="79" t="s">
        <v>49</v>
      </c>
      <c r="E44" s="166">
        <v>104.3</v>
      </c>
      <c r="F44" s="166">
        <v>102.8</v>
      </c>
      <c r="G44" s="166">
        <v>104.5</v>
      </c>
      <c r="H44" s="81">
        <f t="shared" si="63"/>
        <v>103.86388690112558</v>
      </c>
      <c r="I44" s="82">
        <f t="shared" si="61"/>
        <v>112.04531799999999</v>
      </c>
      <c r="J44" s="166">
        <v>104.9</v>
      </c>
      <c r="K44" s="166">
        <v>103.4</v>
      </c>
      <c r="L44" s="166">
        <v>103.2</v>
      </c>
      <c r="M44" s="166">
        <v>102.8</v>
      </c>
      <c r="N44" s="166">
        <v>102.5</v>
      </c>
      <c r="O44" s="166">
        <v>101.9</v>
      </c>
      <c r="P44" s="81">
        <f t="shared" si="67"/>
        <v>103.11245997914475</v>
      </c>
      <c r="Q44" s="82">
        <f t="shared" si="68"/>
        <v>120.18959958132336</v>
      </c>
      <c r="R44" s="166">
        <v>101.5</v>
      </c>
      <c r="S44" s="166">
        <v>101</v>
      </c>
      <c r="T44" s="166">
        <v>100.6</v>
      </c>
      <c r="U44" s="166">
        <v>100.4</v>
      </c>
      <c r="V44" s="166">
        <v>100.2</v>
      </c>
      <c r="W44" s="166">
        <v>100.5</v>
      </c>
      <c r="X44" s="81">
        <f t="shared" si="60"/>
        <v>100.6990752098383</v>
      </c>
      <c r="Y44" s="82">
        <f t="shared" si="62"/>
        <v>104.26844405862361</v>
      </c>
      <c r="Z44" s="91">
        <f>E44*F44*G44*J44*K44*L44*M44*N44*O44*R44*S44*T44*U44*V44*W44/1E+28</f>
        <v>140.41499689066066</v>
      </c>
    </row>
    <row r="45" spans="1:28" ht="15.75" thickBot="1" x14ac:dyDescent="0.3">
      <c r="A45" s="167"/>
      <c r="B45" s="283"/>
      <c r="C45" s="280"/>
      <c r="D45" s="79" t="s">
        <v>50</v>
      </c>
      <c r="E45" s="166">
        <v>104.8</v>
      </c>
      <c r="F45" s="166">
        <v>102.8</v>
      </c>
      <c r="G45" s="166">
        <v>104.5</v>
      </c>
      <c r="H45" s="81">
        <f t="shared" si="63"/>
        <v>104.02959217075801</v>
      </c>
      <c r="I45" s="82">
        <f t="shared" si="61"/>
        <v>112.58244799999999</v>
      </c>
      <c r="J45" s="166">
        <v>105.1</v>
      </c>
      <c r="K45" s="166">
        <v>103.7</v>
      </c>
      <c r="L45" s="166">
        <v>103.4</v>
      </c>
      <c r="M45" s="166">
        <v>103.1</v>
      </c>
      <c r="N45" s="166">
        <v>102.7</v>
      </c>
      <c r="O45" s="166">
        <v>102.2</v>
      </c>
      <c r="P45" s="81">
        <f t="shared" ref="P45:P56" si="69">GEOMEAN(J45:O45)</f>
        <v>103.36265812114546</v>
      </c>
      <c r="Q45" s="82">
        <f t="shared" ref="Q45:Q55" si="70">J45*K45/100*L45/100*M45/100*N45/100*O45/100</f>
        <v>121.95005930641653</v>
      </c>
      <c r="R45" s="166">
        <v>101.7</v>
      </c>
      <c r="S45" s="166">
        <v>101.2</v>
      </c>
      <c r="T45" s="166">
        <v>102</v>
      </c>
      <c r="U45" s="166">
        <v>101</v>
      </c>
      <c r="V45" s="166">
        <v>101</v>
      </c>
      <c r="W45" s="166">
        <v>101.1</v>
      </c>
      <c r="X45" s="81">
        <f t="shared" si="60"/>
        <v>101.33261651184741</v>
      </c>
      <c r="Y45" s="82">
        <f t="shared" si="62"/>
        <v>108.26685974324879</v>
      </c>
      <c r="Z45" s="91">
        <f t="shared" si="65"/>
        <v>148.64429445519221</v>
      </c>
    </row>
    <row r="46" spans="1:28" ht="15.75" customHeight="1" thickBot="1" x14ac:dyDescent="0.3">
      <c r="A46" s="167"/>
      <c r="B46" s="281" t="s">
        <v>63</v>
      </c>
      <c r="C46" s="278" t="s">
        <v>16</v>
      </c>
      <c r="D46" s="79" t="s">
        <v>8</v>
      </c>
      <c r="E46" s="84">
        <v>104.1</v>
      </c>
      <c r="F46" s="84">
        <v>104.3</v>
      </c>
      <c r="G46" s="84">
        <v>104.5</v>
      </c>
      <c r="H46" s="88">
        <f t="shared" si="63"/>
        <v>104.29987216347386</v>
      </c>
      <c r="I46" s="168">
        <f t="shared" si="61"/>
        <v>113.46223349999998</v>
      </c>
      <c r="J46" s="84">
        <v>104.5</v>
      </c>
      <c r="K46" s="84">
        <v>104.5</v>
      </c>
      <c r="L46" s="84">
        <v>104.5</v>
      </c>
      <c r="M46" s="84">
        <v>104.5</v>
      </c>
      <c r="N46" s="84">
        <v>104.5</v>
      </c>
      <c r="O46" s="84">
        <v>104.5</v>
      </c>
      <c r="P46" s="88">
        <f t="shared" si="69"/>
        <v>104.5</v>
      </c>
      <c r="Q46" s="168">
        <f t="shared" si="70"/>
        <v>130.22601248475155</v>
      </c>
      <c r="R46" s="84">
        <v>104.5</v>
      </c>
      <c r="S46" s="84">
        <v>104.5</v>
      </c>
      <c r="T46" s="84">
        <v>104.5</v>
      </c>
      <c r="U46" s="84">
        <v>104.5</v>
      </c>
      <c r="V46" s="84">
        <v>104.5</v>
      </c>
      <c r="W46" s="84">
        <v>104.5</v>
      </c>
      <c r="X46" s="88">
        <f t="shared" si="60"/>
        <v>104.5</v>
      </c>
      <c r="Y46" s="168">
        <f t="shared" si="62"/>
        <v>130.22601248475155</v>
      </c>
      <c r="Z46" s="91">
        <f>E46*F46*G46*J46*K46*L46*M46*N46*O46*R46*S46*T46*U46*V46*W46/1E+28</f>
        <v>192.41849511302223</v>
      </c>
    </row>
    <row r="47" spans="1:28" ht="15.75" thickBot="1" x14ac:dyDescent="0.3">
      <c r="A47" s="167"/>
      <c r="B47" s="282"/>
      <c r="C47" s="279"/>
      <c r="D47" s="79" t="s">
        <v>49</v>
      </c>
      <c r="E47" s="84">
        <v>103.9</v>
      </c>
      <c r="F47" s="84">
        <v>104.1</v>
      </c>
      <c r="G47" s="84">
        <v>104.3</v>
      </c>
      <c r="H47" s="88">
        <f t="shared" si="63"/>
        <v>104.09987191786995</v>
      </c>
      <c r="I47" s="168">
        <f t="shared" si="61"/>
        <v>112.81077569999999</v>
      </c>
      <c r="J47" s="84">
        <v>104.2</v>
      </c>
      <c r="K47" s="84">
        <v>104.3</v>
      </c>
      <c r="L47" s="84">
        <v>104.2</v>
      </c>
      <c r="M47" s="84">
        <v>104.3</v>
      </c>
      <c r="N47" s="84">
        <v>104.3</v>
      </c>
      <c r="O47" s="84">
        <v>104.3</v>
      </c>
      <c r="P47" s="88">
        <f t="shared" si="69"/>
        <v>104.26665600795789</v>
      </c>
      <c r="Q47" s="168">
        <f t="shared" si="70"/>
        <v>128.49098891804408</v>
      </c>
      <c r="R47" s="84">
        <v>104.3</v>
      </c>
      <c r="S47" s="84">
        <v>104.3</v>
      </c>
      <c r="T47" s="84">
        <v>104.3</v>
      </c>
      <c r="U47" s="84">
        <v>104.3</v>
      </c>
      <c r="V47" s="84">
        <v>104.3</v>
      </c>
      <c r="W47" s="84">
        <v>104.3</v>
      </c>
      <c r="X47" s="88">
        <f t="shared" si="60"/>
        <v>104.3</v>
      </c>
      <c r="Y47" s="168">
        <f t="shared" si="62"/>
        <v>128.73773103870209</v>
      </c>
      <c r="Z47" s="91">
        <f>E47*F47*G47*J47*K47*L47*M47*N47*O47*R47*S47*T47*U47*V47*W47/1E+28</f>
        <v>186.60750561199276</v>
      </c>
    </row>
    <row r="48" spans="1:28" ht="30.75" customHeight="1" thickBot="1" x14ac:dyDescent="0.3">
      <c r="A48" s="167"/>
      <c r="B48" s="283"/>
      <c r="C48" s="280"/>
      <c r="D48" s="79" t="s">
        <v>50</v>
      </c>
      <c r="E48" s="84">
        <v>103.9</v>
      </c>
      <c r="F48" s="84">
        <v>104.1</v>
      </c>
      <c r="G48" s="84">
        <v>104.3</v>
      </c>
      <c r="H48" s="88">
        <f t="shared" si="63"/>
        <v>104.09987191786995</v>
      </c>
      <c r="I48" s="168">
        <f t="shared" ref="I48:I56" si="71">E48*F48/100*G48/100</f>
        <v>112.81077569999999</v>
      </c>
      <c r="J48" s="84">
        <v>104.2</v>
      </c>
      <c r="K48" s="84">
        <v>104.3</v>
      </c>
      <c r="L48" s="84">
        <v>104.2</v>
      </c>
      <c r="M48" s="84">
        <v>104.3</v>
      </c>
      <c r="N48" s="84">
        <v>104.3</v>
      </c>
      <c r="O48" s="84">
        <v>104.3</v>
      </c>
      <c r="P48" s="88">
        <f t="shared" si="69"/>
        <v>104.26665600795789</v>
      </c>
      <c r="Q48" s="168">
        <f t="shared" si="70"/>
        <v>128.49098891804408</v>
      </c>
      <c r="R48" s="84">
        <v>104.3</v>
      </c>
      <c r="S48" s="84">
        <v>104.3</v>
      </c>
      <c r="T48" s="84">
        <v>104.3</v>
      </c>
      <c r="U48" s="84">
        <v>104.3</v>
      </c>
      <c r="V48" s="84">
        <v>104.3</v>
      </c>
      <c r="W48" s="84">
        <v>104.3</v>
      </c>
      <c r="X48" s="88">
        <f t="shared" si="60"/>
        <v>104.3</v>
      </c>
      <c r="Y48" s="168">
        <f t="shared" si="62"/>
        <v>128.73773103870209</v>
      </c>
      <c r="Z48" s="91">
        <f t="shared" si="65"/>
        <v>186.60750561199276</v>
      </c>
    </row>
    <row r="49" spans="1:26" ht="15.75" customHeight="1" thickBot="1" x14ac:dyDescent="0.3">
      <c r="A49" s="167"/>
      <c r="B49" s="281" t="s">
        <v>64</v>
      </c>
      <c r="C49" s="278" t="s">
        <v>16</v>
      </c>
      <c r="D49" s="79" t="s">
        <v>8</v>
      </c>
      <c r="E49" s="166">
        <v>102.4</v>
      </c>
      <c r="F49" s="166">
        <v>102.9</v>
      </c>
      <c r="G49" s="166">
        <v>103.2</v>
      </c>
      <c r="H49" s="81">
        <f t="shared" si="63"/>
        <v>102.83280355316246</v>
      </c>
      <c r="I49" s="82">
        <f t="shared" si="71"/>
        <v>108.74142720000002</v>
      </c>
      <c r="J49" s="166">
        <v>103.5</v>
      </c>
      <c r="K49" s="166">
        <v>103.6</v>
      </c>
      <c r="L49" s="166">
        <v>103.7</v>
      </c>
      <c r="M49" s="166">
        <v>103.5</v>
      </c>
      <c r="N49" s="166">
        <v>103.8</v>
      </c>
      <c r="O49" s="166">
        <v>103.8</v>
      </c>
      <c r="P49" s="81">
        <f t="shared" si="69"/>
        <v>103.64992362111285</v>
      </c>
      <c r="Q49" s="82">
        <f t="shared" si="70"/>
        <v>123.99778245216346</v>
      </c>
      <c r="R49" s="166">
        <v>103.3</v>
      </c>
      <c r="S49" s="166">
        <v>103.6</v>
      </c>
      <c r="T49" s="166">
        <v>103.5</v>
      </c>
      <c r="U49" s="166">
        <v>103.6</v>
      </c>
      <c r="V49" s="166">
        <v>103.4</v>
      </c>
      <c r="W49" s="166">
        <v>103.5</v>
      </c>
      <c r="X49" s="81">
        <f t="shared" si="60"/>
        <v>103.483278287196</v>
      </c>
      <c r="Y49" s="82">
        <f t="shared" si="62"/>
        <v>122.80641985807272</v>
      </c>
      <c r="Z49" s="91">
        <f>E49*F49*G49*J49*K49*L49*M49*N49*O49*R49*S49*T49*U49*V49*W49/1E+28</f>
        <v>165.58844117653044</v>
      </c>
    </row>
    <row r="50" spans="1:26" ht="15.75" thickBot="1" x14ac:dyDescent="0.3">
      <c r="A50" s="167"/>
      <c r="B50" s="282"/>
      <c r="C50" s="279"/>
      <c r="D50" s="79" t="s">
        <v>49</v>
      </c>
      <c r="E50" s="166">
        <v>102.9</v>
      </c>
      <c r="F50" s="166">
        <v>103.5</v>
      </c>
      <c r="G50" s="166">
        <v>103.7</v>
      </c>
      <c r="H50" s="81">
        <f t="shared" si="63"/>
        <v>103.36610705710542</v>
      </c>
      <c r="I50" s="82">
        <f t="shared" si="71"/>
        <v>110.44205550000002</v>
      </c>
      <c r="J50" s="166">
        <v>104.1</v>
      </c>
      <c r="K50" s="166">
        <v>104.6</v>
      </c>
      <c r="L50" s="166">
        <v>104.6</v>
      </c>
      <c r="M50" s="166">
        <v>104.7</v>
      </c>
      <c r="N50" s="166">
        <v>105.1</v>
      </c>
      <c r="O50" s="166">
        <v>105.4</v>
      </c>
      <c r="P50" s="81">
        <f t="shared" si="69"/>
        <v>104.74919269373915</v>
      </c>
      <c r="Q50" s="82">
        <f t="shared" si="70"/>
        <v>132.10039224253509</v>
      </c>
      <c r="R50" s="166">
        <v>104.1</v>
      </c>
      <c r="S50" s="166">
        <v>105.2</v>
      </c>
      <c r="T50" s="166">
        <v>104.9</v>
      </c>
      <c r="U50" s="166">
        <v>105</v>
      </c>
      <c r="V50" s="166">
        <v>104.7</v>
      </c>
      <c r="W50" s="166">
        <v>104.8</v>
      </c>
      <c r="X50" s="81">
        <f t="shared" si="60"/>
        <v>104.78276880210629</v>
      </c>
      <c r="Y50" s="82">
        <f t="shared" si="62"/>
        <v>132.35465517999984</v>
      </c>
      <c r="Z50" s="91">
        <f>E50*F50*G50*J50*K50*L50*M50*N50*O50*R50*S50*T50*U50*V50*W50/1E+28</f>
        <v>193.09801484761013</v>
      </c>
    </row>
    <row r="51" spans="1:26" ht="27" customHeight="1" thickBot="1" x14ac:dyDescent="0.3">
      <c r="A51" s="167"/>
      <c r="B51" s="283"/>
      <c r="C51" s="280"/>
      <c r="D51" s="79" t="s">
        <v>50</v>
      </c>
      <c r="E51" s="166">
        <v>103</v>
      </c>
      <c r="F51" s="166">
        <v>103.7</v>
      </c>
      <c r="G51" s="166">
        <v>104</v>
      </c>
      <c r="H51" s="81">
        <f t="shared" si="63"/>
        <v>103.56581809368441</v>
      </c>
      <c r="I51" s="82">
        <f t="shared" si="71"/>
        <v>111.08344000000001</v>
      </c>
      <c r="J51" s="166">
        <v>105.4</v>
      </c>
      <c r="K51" s="166">
        <v>105.6</v>
      </c>
      <c r="L51" s="166">
        <v>105.8</v>
      </c>
      <c r="M51" s="166">
        <v>106.3</v>
      </c>
      <c r="N51" s="166">
        <v>106.3</v>
      </c>
      <c r="O51" s="166">
        <v>106.4</v>
      </c>
      <c r="P51" s="81">
        <f t="shared" si="69"/>
        <v>105.96596373761511</v>
      </c>
      <c r="Q51" s="82">
        <f t="shared" si="70"/>
        <v>141.57884133107737</v>
      </c>
      <c r="R51" s="166">
        <v>106.6</v>
      </c>
      <c r="S51" s="166">
        <v>107</v>
      </c>
      <c r="T51" s="166">
        <v>106.3</v>
      </c>
      <c r="U51" s="166">
        <v>106.3</v>
      </c>
      <c r="V51" s="166">
        <v>106.4</v>
      </c>
      <c r="W51" s="166">
        <v>106.9</v>
      </c>
      <c r="X51" s="81">
        <f t="shared" si="60"/>
        <v>106.58296741708763</v>
      </c>
      <c r="Y51" s="82">
        <f t="shared" si="62"/>
        <v>146.59759467070245</v>
      </c>
      <c r="Z51" s="91">
        <f t="shared" si="65"/>
        <v>230.55498601016703</v>
      </c>
    </row>
    <row r="52" spans="1:26" ht="15.75" thickBot="1" x14ac:dyDescent="0.3">
      <c r="A52" s="167"/>
      <c r="B52" s="281" t="s">
        <v>65</v>
      </c>
      <c r="C52" s="278" t="s">
        <v>16</v>
      </c>
      <c r="D52" s="79" t="s">
        <v>8</v>
      </c>
      <c r="E52" s="84">
        <v>103.6</v>
      </c>
      <c r="F52" s="84">
        <v>104</v>
      </c>
      <c r="G52" s="84">
        <v>104.3</v>
      </c>
      <c r="H52" s="88">
        <f t="shared" si="63"/>
        <v>103.96627111363983</v>
      </c>
      <c r="I52" s="168">
        <f t="shared" si="71"/>
        <v>112.37699199999999</v>
      </c>
      <c r="J52" s="84">
        <v>104.9</v>
      </c>
      <c r="K52" s="84">
        <v>104.7</v>
      </c>
      <c r="L52" s="84">
        <v>104.7</v>
      </c>
      <c r="M52" s="84">
        <v>104.7</v>
      </c>
      <c r="N52" s="84">
        <v>104.8</v>
      </c>
      <c r="O52" s="84">
        <v>104.8</v>
      </c>
      <c r="P52" s="88">
        <f t="shared" si="69"/>
        <v>104.76664016058349</v>
      </c>
      <c r="Q52" s="168">
        <f t="shared" si="70"/>
        <v>132.23246641615776</v>
      </c>
      <c r="R52" s="84">
        <v>104.7</v>
      </c>
      <c r="S52" s="84">
        <v>104.6</v>
      </c>
      <c r="T52" s="84">
        <v>104.6</v>
      </c>
      <c r="U52" s="84">
        <v>104.6</v>
      </c>
      <c r="V52" s="84">
        <v>104.5</v>
      </c>
      <c r="W52" s="84">
        <v>104.5</v>
      </c>
      <c r="X52" s="88">
        <f t="shared" si="60"/>
        <v>104.58331075922175</v>
      </c>
      <c r="Y52" s="168">
        <f t="shared" si="62"/>
        <v>130.85017751935337</v>
      </c>
      <c r="Z52" s="91">
        <f>E52*F52*G52*J52*K52*L52*M52*N52*O52*R52*S52*T52*U52*V52*W52/1E+28</f>
        <v>194.4418828391548</v>
      </c>
    </row>
    <row r="53" spans="1:26" ht="15.75" thickBot="1" x14ac:dyDescent="0.3">
      <c r="A53" s="167"/>
      <c r="B53" s="282"/>
      <c r="C53" s="279"/>
      <c r="D53" s="79" t="s">
        <v>49</v>
      </c>
      <c r="E53" s="84">
        <v>103.3</v>
      </c>
      <c r="F53" s="84">
        <v>103.6</v>
      </c>
      <c r="G53" s="84">
        <v>104</v>
      </c>
      <c r="H53" s="88">
        <f t="shared" si="63"/>
        <v>103.63293676050364</v>
      </c>
      <c r="I53" s="168">
        <f t="shared" si="71"/>
        <v>111.29955200000001</v>
      </c>
      <c r="J53" s="84">
        <v>104</v>
      </c>
      <c r="K53" s="84">
        <v>104.4</v>
      </c>
      <c r="L53" s="84">
        <v>104.6</v>
      </c>
      <c r="M53" s="84">
        <v>104.7</v>
      </c>
      <c r="N53" s="84">
        <v>104.7</v>
      </c>
      <c r="O53" s="84">
        <v>104.7</v>
      </c>
      <c r="P53" s="88">
        <f t="shared" si="69"/>
        <v>104.51635642550964</v>
      </c>
      <c r="Q53" s="168">
        <f t="shared" si="70"/>
        <v>130.34835884259823</v>
      </c>
      <c r="R53" s="84">
        <v>104</v>
      </c>
      <c r="S53" s="84">
        <v>104.6</v>
      </c>
      <c r="T53" s="84">
        <v>104.6</v>
      </c>
      <c r="U53" s="84">
        <v>104.5</v>
      </c>
      <c r="V53" s="84">
        <v>104.5</v>
      </c>
      <c r="W53" s="84">
        <v>104.4</v>
      </c>
      <c r="X53" s="88">
        <f t="shared" si="60"/>
        <v>104.43313081851697</v>
      </c>
      <c r="Y53" s="168">
        <f t="shared" si="62"/>
        <v>129.72682465554237</v>
      </c>
      <c r="Z53" s="91">
        <f>E53*F53*G53*J53*K53*L53*M53*N53*O53*R53*S53*T53*U53*V53*W53/1E+28</f>
        <v>188.20396628514314</v>
      </c>
    </row>
    <row r="54" spans="1:26" ht="36.75" customHeight="1" thickBot="1" x14ac:dyDescent="0.3">
      <c r="A54" s="167"/>
      <c r="B54" s="283"/>
      <c r="C54" s="280"/>
      <c r="D54" s="79" t="s">
        <v>50</v>
      </c>
      <c r="E54" s="84">
        <v>103.3</v>
      </c>
      <c r="F54" s="84">
        <v>103.6</v>
      </c>
      <c r="G54" s="84">
        <v>104</v>
      </c>
      <c r="H54" s="88">
        <f t="shared" si="63"/>
        <v>103.63293676050364</v>
      </c>
      <c r="I54" s="168">
        <f t="shared" si="71"/>
        <v>111.29955200000001</v>
      </c>
      <c r="J54" s="84">
        <v>104.6</v>
      </c>
      <c r="K54" s="84">
        <v>104.7</v>
      </c>
      <c r="L54" s="84">
        <v>104.6</v>
      </c>
      <c r="M54" s="84">
        <v>104.7</v>
      </c>
      <c r="N54" s="84">
        <v>104.7</v>
      </c>
      <c r="O54" s="84">
        <v>104.7</v>
      </c>
      <c r="P54" s="88">
        <f t="shared" si="69"/>
        <v>104.66665604870047</v>
      </c>
      <c r="Q54" s="168">
        <f t="shared" si="70"/>
        <v>131.4770938022929</v>
      </c>
      <c r="R54" s="84">
        <v>104.6</v>
      </c>
      <c r="S54" s="84">
        <v>104.6</v>
      </c>
      <c r="T54" s="84">
        <v>104.6</v>
      </c>
      <c r="U54" s="84">
        <v>104.5</v>
      </c>
      <c r="V54" s="84">
        <v>104.5</v>
      </c>
      <c r="W54" s="84">
        <v>104.5</v>
      </c>
      <c r="X54" s="88">
        <f t="shared" si="60"/>
        <v>104.5499880439974</v>
      </c>
      <c r="Y54" s="168">
        <f t="shared" si="62"/>
        <v>130.60022493574425</v>
      </c>
      <c r="Z54" s="91">
        <f t="shared" si="65"/>
        <v>191.11177095440999</v>
      </c>
    </row>
    <row r="55" spans="1:26" ht="15.75" customHeight="1" thickBot="1" x14ac:dyDescent="0.3">
      <c r="A55" s="167"/>
      <c r="B55" s="281" t="s">
        <v>66</v>
      </c>
      <c r="C55" s="278" t="s">
        <v>16</v>
      </c>
      <c r="D55" s="79" t="s">
        <v>8</v>
      </c>
      <c r="E55" s="166">
        <v>101.5</v>
      </c>
      <c r="F55" s="166">
        <v>101.6</v>
      </c>
      <c r="G55" s="166">
        <v>102.2</v>
      </c>
      <c r="H55" s="81">
        <f t="shared" si="63"/>
        <v>101.76619780081784</v>
      </c>
      <c r="I55" s="82">
        <f t="shared" si="71"/>
        <v>105.39272800000001</v>
      </c>
      <c r="J55" s="166">
        <v>101.8</v>
      </c>
      <c r="K55" s="166">
        <v>101.8</v>
      </c>
      <c r="L55" s="166">
        <v>101.9</v>
      </c>
      <c r="M55" s="166">
        <v>101.9</v>
      </c>
      <c r="N55" s="166">
        <v>101.9</v>
      </c>
      <c r="O55" s="166">
        <v>101</v>
      </c>
      <c r="P55" s="81">
        <f t="shared" si="69"/>
        <v>101.71615001216966</v>
      </c>
      <c r="Q55" s="82">
        <f t="shared" si="70"/>
        <v>110.74891541886994</v>
      </c>
      <c r="R55" s="166">
        <v>101.1</v>
      </c>
      <c r="S55" s="166">
        <v>101.2</v>
      </c>
      <c r="T55" s="166">
        <v>101.8</v>
      </c>
      <c r="U55" s="166">
        <v>101.7</v>
      </c>
      <c r="V55" s="166">
        <v>101.7</v>
      </c>
      <c r="W55" s="166">
        <v>101.8</v>
      </c>
      <c r="X55" s="81">
        <f t="shared" si="60"/>
        <v>101.54959327721087</v>
      </c>
      <c r="Y55" s="82">
        <f t="shared" si="62"/>
        <v>109.66527447734279</v>
      </c>
      <c r="Z55" s="91">
        <f>E55*F55*G55*J55*K55*L55*M55*N55*O55*R55*S55*T55*U55*V55*W55/1E+28</f>
        <v>128.00273751723941</v>
      </c>
    </row>
    <row r="56" spans="1:26" ht="15.75" thickBot="1" x14ac:dyDescent="0.3">
      <c r="A56" s="167"/>
      <c r="B56" s="282"/>
      <c r="C56" s="279"/>
      <c r="D56" s="79" t="s">
        <v>49</v>
      </c>
      <c r="E56" s="166">
        <v>102</v>
      </c>
      <c r="F56" s="166">
        <v>102</v>
      </c>
      <c r="G56" s="166">
        <v>102.5</v>
      </c>
      <c r="H56" s="81">
        <f t="shared" si="63"/>
        <v>102.16639507473957</v>
      </c>
      <c r="I56" s="82">
        <f t="shared" si="71"/>
        <v>106.64100000000001</v>
      </c>
      <c r="J56" s="166">
        <v>102.5</v>
      </c>
      <c r="K56" s="166">
        <v>102.5</v>
      </c>
      <c r="L56" s="166">
        <v>102.5</v>
      </c>
      <c r="M56" s="166">
        <v>102.4</v>
      </c>
      <c r="N56" s="166">
        <v>102.4</v>
      </c>
      <c r="O56" s="166">
        <v>102.2</v>
      </c>
      <c r="P56" s="81">
        <f t="shared" si="69"/>
        <v>102.4166110211054</v>
      </c>
      <c r="Q56" s="82">
        <f t="shared" ref="Q56:Q69" si="72">J56*K56/100*L56/100*M56/100*N56/100*O56/100</f>
        <v>115.40441006080002</v>
      </c>
      <c r="R56" s="166">
        <v>102.3</v>
      </c>
      <c r="S56" s="166">
        <v>102.4</v>
      </c>
      <c r="T56" s="166">
        <v>102.9</v>
      </c>
      <c r="U56" s="166">
        <v>102.8</v>
      </c>
      <c r="V56" s="166">
        <v>102.8</v>
      </c>
      <c r="W56" s="166">
        <v>102.9</v>
      </c>
      <c r="X56" s="81">
        <f t="shared" si="60"/>
        <v>102.6830503475322</v>
      </c>
      <c r="Y56" s="82">
        <f t="shared" si="62"/>
        <v>117.21753093866619</v>
      </c>
      <c r="Z56" s="91">
        <f>E56*F56*G56*J56*K56*L56*M56*N56*O56*R56*S56*T56*U56*V56*W56/1E+28</f>
        <v>144.25775969409301</v>
      </c>
    </row>
    <row r="57" spans="1:26" ht="15.75" thickBot="1" x14ac:dyDescent="0.3">
      <c r="A57" s="167"/>
      <c r="B57" s="283"/>
      <c r="C57" s="280"/>
      <c r="D57" s="79" t="s">
        <v>50</v>
      </c>
      <c r="E57" s="166">
        <v>102</v>
      </c>
      <c r="F57" s="166">
        <v>102</v>
      </c>
      <c r="G57" s="166">
        <v>102.5</v>
      </c>
      <c r="H57" s="81">
        <f t="shared" si="63"/>
        <v>102.16639507473957</v>
      </c>
      <c r="I57" s="82">
        <f t="shared" ref="I57:I66" si="73">E57*F57/100*G57/100</f>
        <v>106.64100000000001</v>
      </c>
      <c r="J57" s="166">
        <v>103.2</v>
      </c>
      <c r="K57" s="166">
        <v>103.5</v>
      </c>
      <c r="L57" s="166">
        <v>103.4</v>
      </c>
      <c r="M57" s="166">
        <v>103.5</v>
      </c>
      <c r="N57" s="166">
        <v>103.6</v>
      </c>
      <c r="O57" s="166">
        <v>103.4</v>
      </c>
      <c r="P57" s="81">
        <f t="shared" ref="P57:P66" si="74">GEOMEAN(J57:O57)</f>
        <v>103.43325809793652</v>
      </c>
      <c r="Q57" s="82">
        <f t="shared" si="72"/>
        <v>122.45068805995875</v>
      </c>
      <c r="R57" s="166">
        <v>103.4</v>
      </c>
      <c r="S57" s="166">
        <v>103.5</v>
      </c>
      <c r="T57" s="166">
        <v>103.6</v>
      </c>
      <c r="U57" s="166">
        <v>103.5</v>
      </c>
      <c r="V57" s="166">
        <v>103.5</v>
      </c>
      <c r="W57" s="166">
        <v>103.6</v>
      </c>
      <c r="X57" s="81">
        <f t="shared" si="60"/>
        <v>103.51664385535956</v>
      </c>
      <c r="Y57" s="82">
        <f t="shared" si="62"/>
        <v>123.04418640184441</v>
      </c>
      <c r="Z57" s="91">
        <f t="shared" si="65"/>
        <v>160.67434482172325</v>
      </c>
    </row>
    <row r="58" spans="1:26" ht="15.75" customHeight="1" thickBot="1" x14ac:dyDescent="0.3">
      <c r="A58" s="167"/>
      <c r="B58" s="281" t="s">
        <v>67</v>
      </c>
      <c r="C58" s="278" t="s">
        <v>16</v>
      </c>
      <c r="D58" s="79" t="s">
        <v>8</v>
      </c>
      <c r="E58" s="84">
        <v>104</v>
      </c>
      <c r="F58" s="84">
        <v>104</v>
      </c>
      <c r="G58" s="84">
        <v>104</v>
      </c>
      <c r="H58" s="88">
        <f t="shared" si="63"/>
        <v>104</v>
      </c>
      <c r="I58" s="168">
        <f t="shared" si="73"/>
        <v>112.48639999999999</v>
      </c>
      <c r="J58" s="84">
        <v>104</v>
      </c>
      <c r="K58" s="84">
        <v>104</v>
      </c>
      <c r="L58" s="84">
        <v>104</v>
      </c>
      <c r="M58" s="84">
        <v>104</v>
      </c>
      <c r="N58" s="84">
        <v>104</v>
      </c>
      <c r="O58" s="84">
        <v>104</v>
      </c>
      <c r="P58" s="88">
        <f t="shared" si="74"/>
        <v>104</v>
      </c>
      <c r="Q58" s="168">
        <f t="shared" si="72"/>
        <v>126.53190184959998</v>
      </c>
      <c r="R58" s="84">
        <v>104</v>
      </c>
      <c r="S58" s="84">
        <v>104</v>
      </c>
      <c r="T58" s="84">
        <v>104</v>
      </c>
      <c r="U58" s="84">
        <v>104</v>
      </c>
      <c r="V58" s="84">
        <v>104</v>
      </c>
      <c r="W58" s="84">
        <v>104</v>
      </c>
      <c r="X58" s="88">
        <f t="shared" si="60"/>
        <v>104</v>
      </c>
      <c r="Y58" s="168">
        <f t="shared" si="62"/>
        <v>126.53190184959998</v>
      </c>
      <c r="Z58" s="91">
        <f>E58*F58*G58*J58*K58*L58*M58*N58*O58*R58*S58*T58*U58*V58*W58/1E+28</f>
        <v>180.09435055069159</v>
      </c>
    </row>
    <row r="59" spans="1:26" ht="15.75" thickBot="1" x14ac:dyDescent="0.3">
      <c r="A59" s="167"/>
      <c r="B59" s="282"/>
      <c r="C59" s="279"/>
      <c r="D59" s="79" t="s">
        <v>49</v>
      </c>
      <c r="E59" s="84">
        <v>104</v>
      </c>
      <c r="F59" s="84">
        <v>104</v>
      </c>
      <c r="G59" s="84">
        <v>104</v>
      </c>
      <c r="H59" s="88">
        <f t="shared" si="63"/>
        <v>104</v>
      </c>
      <c r="I59" s="168">
        <f t="shared" si="73"/>
        <v>112.48639999999999</v>
      </c>
      <c r="J59" s="84">
        <v>104</v>
      </c>
      <c r="K59" s="84">
        <v>104</v>
      </c>
      <c r="L59" s="84">
        <v>104</v>
      </c>
      <c r="M59" s="84">
        <v>104</v>
      </c>
      <c r="N59" s="84">
        <v>104</v>
      </c>
      <c r="O59" s="84">
        <v>104</v>
      </c>
      <c r="P59" s="88">
        <f t="shared" si="74"/>
        <v>104</v>
      </c>
      <c r="Q59" s="168">
        <f t="shared" si="72"/>
        <v>126.53190184959998</v>
      </c>
      <c r="R59" s="84">
        <v>104</v>
      </c>
      <c r="S59" s="84">
        <v>104</v>
      </c>
      <c r="T59" s="84">
        <v>104</v>
      </c>
      <c r="U59" s="84">
        <v>104</v>
      </c>
      <c r="V59" s="84">
        <v>104</v>
      </c>
      <c r="W59" s="84">
        <v>104</v>
      </c>
      <c r="X59" s="88">
        <f t="shared" si="60"/>
        <v>104</v>
      </c>
      <c r="Y59" s="168">
        <f t="shared" si="62"/>
        <v>126.53190184959998</v>
      </c>
      <c r="Z59" s="91">
        <f>E59*F59*G59*J59*K59*L59*M59*N59*O59*R59*S59*T59*U59*V59*W59/1E+28</f>
        <v>180.09435055069159</v>
      </c>
    </row>
    <row r="60" spans="1:26" ht="15.75" thickBot="1" x14ac:dyDescent="0.3">
      <c r="A60" s="167"/>
      <c r="B60" s="283"/>
      <c r="C60" s="280"/>
      <c r="D60" s="79" t="s">
        <v>50</v>
      </c>
      <c r="E60" s="84">
        <v>104</v>
      </c>
      <c r="F60" s="84">
        <v>104</v>
      </c>
      <c r="G60" s="84">
        <v>104</v>
      </c>
      <c r="H60" s="88">
        <f t="shared" si="63"/>
        <v>104</v>
      </c>
      <c r="I60" s="168">
        <f t="shared" si="73"/>
        <v>112.48639999999999</v>
      </c>
      <c r="J60" s="84">
        <v>104</v>
      </c>
      <c r="K60" s="84">
        <v>104</v>
      </c>
      <c r="L60" s="84">
        <v>104</v>
      </c>
      <c r="M60" s="84">
        <v>104</v>
      </c>
      <c r="N60" s="84">
        <v>104</v>
      </c>
      <c r="O60" s="84">
        <v>104</v>
      </c>
      <c r="P60" s="88">
        <f t="shared" si="74"/>
        <v>104</v>
      </c>
      <c r="Q60" s="168">
        <f t="shared" si="72"/>
        <v>126.53190184959998</v>
      </c>
      <c r="R60" s="84">
        <v>104</v>
      </c>
      <c r="S60" s="84">
        <v>104</v>
      </c>
      <c r="T60" s="84">
        <v>104</v>
      </c>
      <c r="U60" s="84">
        <v>104</v>
      </c>
      <c r="V60" s="84">
        <v>104</v>
      </c>
      <c r="W60" s="84">
        <v>104</v>
      </c>
      <c r="X60" s="88">
        <f t="shared" si="60"/>
        <v>104</v>
      </c>
      <c r="Y60" s="168">
        <f t="shared" si="62"/>
        <v>126.53190184959998</v>
      </c>
      <c r="Z60" s="91">
        <f t="shared" si="65"/>
        <v>180.09435055069159</v>
      </c>
    </row>
    <row r="61" spans="1:26" ht="15.75" thickBot="1" x14ac:dyDescent="0.3">
      <c r="A61" s="167"/>
      <c r="B61" s="281" t="s">
        <v>68</v>
      </c>
      <c r="C61" s="167"/>
      <c r="D61" s="79" t="s">
        <v>8</v>
      </c>
      <c r="E61" s="166">
        <v>102</v>
      </c>
      <c r="F61" s="166">
        <v>102.7</v>
      </c>
      <c r="G61" s="166">
        <v>102.8</v>
      </c>
      <c r="H61" s="81">
        <f t="shared" si="63"/>
        <v>102.4993811582705</v>
      </c>
      <c r="I61" s="82">
        <f t="shared" si="73"/>
        <v>107.68711199999998</v>
      </c>
      <c r="J61" s="166">
        <v>103</v>
      </c>
      <c r="K61" s="166">
        <v>103.1</v>
      </c>
      <c r="L61" s="166">
        <v>103.3</v>
      </c>
      <c r="M61" s="166">
        <v>102.8</v>
      </c>
      <c r="N61" s="166">
        <v>103.1</v>
      </c>
      <c r="O61" s="166">
        <v>103.5</v>
      </c>
      <c r="P61" s="81">
        <f t="shared" si="74"/>
        <v>103.13309638997026</v>
      </c>
      <c r="Q61" s="82">
        <f t="shared" si="72"/>
        <v>120.33399667534719</v>
      </c>
      <c r="R61" s="166">
        <v>102.4</v>
      </c>
      <c r="S61" s="166">
        <v>101.7</v>
      </c>
      <c r="T61" s="166">
        <v>102.1</v>
      </c>
      <c r="U61" s="166">
        <v>102.5</v>
      </c>
      <c r="V61" s="166">
        <v>102.1</v>
      </c>
      <c r="W61" s="166">
        <v>102.1</v>
      </c>
      <c r="X61" s="81">
        <f t="shared" si="60"/>
        <v>102.14967758392682</v>
      </c>
      <c r="Y61" s="82">
        <f t="shared" si="62"/>
        <v>113.61142345450752</v>
      </c>
      <c r="Z61" s="91">
        <f>E61*F61*G61*J61*K61*L61*M61*N61*O61*R61*S61*T61*U61*V61*W61/1E+28</f>
        <v>147.2224607518975</v>
      </c>
    </row>
    <row r="62" spans="1:26" ht="15.75" thickBot="1" x14ac:dyDescent="0.3">
      <c r="A62" s="167"/>
      <c r="B62" s="282"/>
      <c r="C62" s="167"/>
      <c r="D62" s="79" t="s">
        <v>49</v>
      </c>
      <c r="E62" s="166">
        <v>102.5</v>
      </c>
      <c r="F62" s="166">
        <v>103</v>
      </c>
      <c r="G62" s="166">
        <v>103.4</v>
      </c>
      <c r="H62" s="81">
        <f t="shared" si="63"/>
        <v>102.96600820082227</v>
      </c>
      <c r="I62" s="82">
        <f t="shared" si="73"/>
        <v>109.16455000000002</v>
      </c>
      <c r="J62" s="166">
        <v>103.7</v>
      </c>
      <c r="K62" s="166">
        <v>103.8</v>
      </c>
      <c r="L62" s="166">
        <v>104</v>
      </c>
      <c r="M62" s="166">
        <v>103.7</v>
      </c>
      <c r="N62" s="166">
        <v>104.4</v>
      </c>
      <c r="O62" s="166">
        <v>105.1</v>
      </c>
      <c r="P62" s="81">
        <f t="shared" si="74"/>
        <v>104.11546346752469</v>
      </c>
      <c r="Q62" s="82">
        <f t="shared" si="72"/>
        <v>127.37711854310224</v>
      </c>
      <c r="R62" s="166">
        <v>104.6</v>
      </c>
      <c r="S62" s="166">
        <v>103.5</v>
      </c>
      <c r="T62" s="166">
        <v>103.7</v>
      </c>
      <c r="U62" s="166">
        <v>104.1</v>
      </c>
      <c r="V62" s="166">
        <v>103.6</v>
      </c>
      <c r="W62" s="166">
        <v>103.8</v>
      </c>
      <c r="X62" s="81">
        <f t="shared" si="60"/>
        <v>103.88267035598601</v>
      </c>
      <c r="Y62" s="82">
        <f t="shared" si="62"/>
        <v>125.6778171913718</v>
      </c>
      <c r="Z62" s="91">
        <f>E62*F62*G62*J62*K62*L62*M62*N62*O62*R62*S62*T62*U62*V62*W62/1E+28</f>
        <v>174.75583209208585</v>
      </c>
    </row>
    <row r="63" spans="1:26" ht="15.75" thickBot="1" x14ac:dyDescent="0.3">
      <c r="A63" s="167"/>
      <c r="B63" s="283"/>
      <c r="C63" s="167"/>
      <c r="D63" s="79" t="s">
        <v>50</v>
      </c>
      <c r="E63" s="166">
        <v>102.6</v>
      </c>
      <c r="F63" s="166">
        <v>103</v>
      </c>
      <c r="G63" s="166">
        <v>103.4</v>
      </c>
      <c r="H63" s="81">
        <f t="shared" si="63"/>
        <v>102.99948219804416</v>
      </c>
      <c r="I63" s="82">
        <f>E63*F63/100*G63/100</f>
        <v>109.271052</v>
      </c>
      <c r="J63" s="166">
        <v>104.9</v>
      </c>
      <c r="K63" s="166">
        <v>105.6</v>
      </c>
      <c r="L63" s="166">
        <v>106</v>
      </c>
      <c r="M63" s="166">
        <v>104.7</v>
      </c>
      <c r="N63" s="166">
        <v>104.9</v>
      </c>
      <c r="O63" s="166">
        <v>106.5</v>
      </c>
      <c r="P63" s="81">
        <f>GEOMEAN(J63:O63)</f>
        <v>105.43128705655694</v>
      </c>
      <c r="Q63" s="82">
        <f>J63*K63/100*L63/100*M63/100*N63/100*O63/100</f>
        <v>137.34632686138849</v>
      </c>
      <c r="R63" s="166">
        <v>105.5</v>
      </c>
      <c r="S63" s="166">
        <v>104.2</v>
      </c>
      <c r="T63" s="166">
        <v>104.4</v>
      </c>
      <c r="U63" s="166">
        <v>105</v>
      </c>
      <c r="V63" s="166">
        <v>104.5</v>
      </c>
      <c r="W63" s="166">
        <v>105.6</v>
      </c>
      <c r="X63" s="81">
        <f t="shared" si="60"/>
        <v>104.86527437484483</v>
      </c>
      <c r="Y63" s="82">
        <f t="shared" si="62"/>
        <v>132.981180814944</v>
      </c>
      <c r="Z63" s="91">
        <f t="shared" si="65"/>
        <v>199.57785861475793</v>
      </c>
    </row>
    <row r="64" spans="1:26" ht="15.75" customHeight="1" thickBot="1" x14ac:dyDescent="0.3">
      <c r="A64" s="167"/>
      <c r="B64" s="281" t="s">
        <v>69</v>
      </c>
      <c r="C64" s="278" t="s">
        <v>16</v>
      </c>
      <c r="D64" s="79" t="s">
        <v>8</v>
      </c>
      <c r="E64" s="84">
        <v>104</v>
      </c>
      <c r="F64" s="84">
        <v>104</v>
      </c>
      <c r="G64" s="84">
        <v>104</v>
      </c>
      <c r="H64" s="88">
        <f>GEOMEAN(E64:G64)</f>
        <v>104</v>
      </c>
      <c r="I64" s="168">
        <f t="shared" si="73"/>
        <v>112.48639999999999</v>
      </c>
      <c r="J64" s="84">
        <v>104</v>
      </c>
      <c r="K64" s="84">
        <v>104</v>
      </c>
      <c r="L64" s="84">
        <v>104</v>
      </c>
      <c r="M64" s="84">
        <v>104</v>
      </c>
      <c r="N64" s="84">
        <v>104</v>
      </c>
      <c r="O64" s="84">
        <v>104</v>
      </c>
      <c r="P64" s="88">
        <f>GEOMEAN(J64:O64)</f>
        <v>104</v>
      </c>
      <c r="Q64" s="168">
        <f t="shared" si="72"/>
        <v>126.53190184959998</v>
      </c>
      <c r="R64" s="84">
        <v>104</v>
      </c>
      <c r="S64" s="84">
        <v>104</v>
      </c>
      <c r="T64" s="84">
        <v>104</v>
      </c>
      <c r="U64" s="84">
        <v>104</v>
      </c>
      <c r="V64" s="84">
        <v>104</v>
      </c>
      <c r="W64" s="84">
        <v>104</v>
      </c>
      <c r="X64" s="88">
        <f t="shared" si="60"/>
        <v>104</v>
      </c>
      <c r="Y64" s="168">
        <f t="shared" si="62"/>
        <v>126.53190184959998</v>
      </c>
      <c r="Z64" s="91">
        <f>E64*F64*G64*J64*K64*L64*M64*N64*O64*R64*S64*T64*U64*V64*W64/1E+28</f>
        <v>180.09435055069159</v>
      </c>
    </row>
    <row r="65" spans="1:26" ht="15.75" thickBot="1" x14ac:dyDescent="0.3">
      <c r="A65" s="167"/>
      <c r="B65" s="282"/>
      <c r="C65" s="279"/>
      <c r="D65" s="79" t="s">
        <v>49</v>
      </c>
      <c r="E65" s="84">
        <v>104</v>
      </c>
      <c r="F65" s="84">
        <v>104</v>
      </c>
      <c r="G65" s="84">
        <v>104</v>
      </c>
      <c r="H65" s="88">
        <f t="shared" si="63"/>
        <v>104</v>
      </c>
      <c r="I65" s="168">
        <f t="shared" si="73"/>
        <v>112.48639999999999</v>
      </c>
      <c r="J65" s="84">
        <v>104</v>
      </c>
      <c r="K65" s="84">
        <v>104</v>
      </c>
      <c r="L65" s="84">
        <v>104</v>
      </c>
      <c r="M65" s="84">
        <v>104</v>
      </c>
      <c r="N65" s="84">
        <v>104</v>
      </c>
      <c r="O65" s="84">
        <v>104</v>
      </c>
      <c r="P65" s="88">
        <f>GEOMEAN(J65:O65)</f>
        <v>104</v>
      </c>
      <c r="Q65" s="168">
        <f t="shared" si="72"/>
        <v>126.53190184959998</v>
      </c>
      <c r="R65" s="84">
        <v>104</v>
      </c>
      <c r="S65" s="84">
        <v>104</v>
      </c>
      <c r="T65" s="84">
        <v>104</v>
      </c>
      <c r="U65" s="84">
        <v>104</v>
      </c>
      <c r="V65" s="84">
        <v>104</v>
      </c>
      <c r="W65" s="84">
        <v>104</v>
      </c>
      <c r="X65" s="88">
        <f t="shared" si="60"/>
        <v>104</v>
      </c>
      <c r="Y65" s="168">
        <f t="shared" si="62"/>
        <v>126.53190184959998</v>
      </c>
      <c r="Z65" s="91">
        <f>E65*F65*G65*J65*K65*L65*M65*N65*O65*R65*S65*T65*U65*V65*W65/1E+28</f>
        <v>180.09435055069159</v>
      </c>
    </row>
    <row r="66" spans="1:26" ht="15.75" thickBot="1" x14ac:dyDescent="0.3">
      <c r="A66" s="167"/>
      <c r="B66" s="283"/>
      <c r="C66" s="280"/>
      <c r="D66" s="79" t="s">
        <v>50</v>
      </c>
      <c r="E66" s="84">
        <v>104</v>
      </c>
      <c r="F66" s="84">
        <v>104</v>
      </c>
      <c r="G66" s="84">
        <v>104</v>
      </c>
      <c r="H66" s="88">
        <f t="shared" si="63"/>
        <v>104</v>
      </c>
      <c r="I66" s="168">
        <f t="shared" si="73"/>
        <v>112.48639999999999</v>
      </c>
      <c r="J66" s="84">
        <v>104</v>
      </c>
      <c r="K66" s="84">
        <v>104</v>
      </c>
      <c r="L66" s="84">
        <v>104</v>
      </c>
      <c r="M66" s="84">
        <v>104</v>
      </c>
      <c r="N66" s="84">
        <v>104</v>
      </c>
      <c r="O66" s="84">
        <v>104</v>
      </c>
      <c r="P66" s="88">
        <f t="shared" si="74"/>
        <v>104</v>
      </c>
      <c r="Q66" s="168">
        <f t="shared" si="72"/>
        <v>126.53190184959998</v>
      </c>
      <c r="R66" s="84">
        <v>104</v>
      </c>
      <c r="S66" s="84">
        <v>104</v>
      </c>
      <c r="T66" s="84">
        <v>104</v>
      </c>
      <c r="U66" s="84">
        <v>104</v>
      </c>
      <c r="V66" s="84">
        <v>104</v>
      </c>
      <c r="W66" s="84">
        <v>104</v>
      </c>
      <c r="X66" s="88">
        <f t="shared" si="60"/>
        <v>104</v>
      </c>
      <c r="Y66" s="168">
        <f t="shared" si="62"/>
        <v>126.53190184959998</v>
      </c>
      <c r="Z66" s="91">
        <f t="shared" si="65"/>
        <v>180.09435055069159</v>
      </c>
    </row>
    <row r="67" spans="1:26" ht="16.5" customHeight="1" thickBot="1" x14ac:dyDescent="0.3">
      <c r="A67" s="278">
        <v>6</v>
      </c>
      <c r="B67" s="281" t="s">
        <v>70</v>
      </c>
      <c r="C67" s="278" t="s">
        <v>16</v>
      </c>
      <c r="D67" s="79" t="s">
        <v>8</v>
      </c>
      <c r="E67" s="7">
        <v>106.7</v>
      </c>
      <c r="F67" s="8">
        <v>104.8</v>
      </c>
      <c r="G67" s="8">
        <v>104.7</v>
      </c>
      <c r="H67" s="81">
        <f>GEOMEAN(E67:G67)</f>
        <v>105.39599978577203</v>
      </c>
      <c r="I67" s="82">
        <f>E67*F67/100*G67/100</f>
        <v>117.07721520000001</v>
      </c>
      <c r="J67" s="84">
        <v>103.6</v>
      </c>
      <c r="K67" s="84">
        <v>104</v>
      </c>
      <c r="L67" s="84">
        <v>103.9</v>
      </c>
      <c r="M67" s="84">
        <v>106.1</v>
      </c>
      <c r="N67" s="84">
        <v>104.5</v>
      </c>
      <c r="O67" s="84">
        <v>105.8</v>
      </c>
      <c r="P67" s="81">
        <f>GEOMEAN(J67:O67)</f>
        <v>104.64560601611095</v>
      </c>
      <c r="Q67" s="82">
        <f>J67*K67/100*L67/100*M67/100*N67/100*O67/100</f>
        <v>131.31852146949535</v>
      </c>
      <c r="R67" s="84">
        <v>104.1</v>
      </c>
      <c r="S67" s="84">
        <v>104.5</v>
      </c>
      <c r="T67" s="84">
        <v>104</v>
      </c>
      <c r="U67" s="84">
        <v>103.9</v>
      </c>
      <c r="V67" s="84">
        <v>103.9</v>
      </c>
      <c r="W67" s="84">
        <v>103.8</v>
      </c>
      <c r="X67" s="81">
        <f t="shared" si="60"/>
        <v>104.03308277728546</v>
      </c>
      <c r="Y67" s="82">
        <f t="shared" si="62"/>
        <v>126.77359552939224</v>
      </c>
      <c r="Z67" s="91">
        <f t="shared" si="65"/>
        <v>194.90688288924304</v>
      </c>
    </row>
    <row r="68" spans="1:26" ht="14.25" customHeight="1" thickBot="1" x14ac:dyDescent="0.3">
      <c r="A68" s="279"/>
      <c r="B68" s="282"/>
      <c r="C68" s="279"/>
      <c r="D68" s="79" t="s">
        <v>49</v>
      </c>
      <c r="E68" s="9">
        <v>104.9</v>
      </c>
      <c r="F68" s="10">
        <v>103.5</v>
      </c>
      <c r="G68" s="10">
        <v>103.5</v>
      </c>
      <c r="H68" s="81">
        <f>GEOMEAN(E68:G68)</f>
        <v>103.96457820441691</v>
      </c>
      <c r="I68" s="82">
        <f t="shared" ref="I68:I69" si="75">E68*F68/100*G68/100</f>
        <v>112.37150250000002</v>
      </c>
      <c r="J68" s="84">
        <v>102.8</v>
      </c>
      <c r="K68" s="84">
        <v>103.8</v>
      </c>
      <c r="L68" s="84">
        <v>103.7</v>
      </c>
      <c r="M68" s="84">
        <v>104.6</v>
      </c>
      <c r="N68" s="84">
        <v>104.1</v>
      </c>
      <c r="O68" s="84">
        <v>105.3</v>
      </c>
      <c r="P68" s="81">
        <f t="shared" ref="P68:P69" si="76">GEOMEAN(J68:O68)</f>
        <v>104.04710516710357</v>
      </c>
      <c r="Q68" s="82">
        <f>J68*K68/100*L68/100*M68/100*N68/100*O68/100</f>
        <v>126.87615528377903</v>
      </c>
      <c r="R68" s="84">
        <v>103.5</v>
      </c>
      <c r="S68" s="84">
        <v>103.5</v>
      </c>
      <c r="T68" s="84">
        <v>103.5</v>
      </c>
      <c r="U68" s="84">
        <v>103.2</v>
      </c>
      <c r="V68" s="84">
        <v>103.3</v>
      </c>
      <c r="W68" s="84">
        <v>103.4</v>
      </c>
      <c r="X68" s="81">
        <f t="shared" si="60"/>
        <v>103.39993549423485</v>
      </c>
      <c r="Y68" s="82">
        <f t="shared" si="62"/>
        <v>122.21418246113342</v>
      </c>
      <c r="Z68" s="91">
        <f t="shared" si="65"/>
        <v>174.24398884162383</v>
      </c>
    </row>
    <row r="69" spans="1:26" ht="15.75" thickBot="1" x14ac:dyDescent="0.3">
      <c r="A69" s="280"/>
      <c r="B69" s="283"/>
      <c r="C69" s="280"/>
      <c r="D69" s="79" t="s">
        <v>50</v>
      </c>
      <c r="E69" s="9">
        <v>104.9</v>
      </c>
      <c r="F69" s="10">
        <v>103.5</v>
      </c>
      <c r="G69" s="10">
        <v>103.5</v>
      </c>
      <c r="H69" s="81">
        <f t="shared" si="63"/>
        <v>103.96457820441691</v>
      </c>
      <c r="I69" s="82">
        <f t="shared" si="75"/>
        <v>112.37150250000002</v>
      </c>
      <c r="J69" s="84">
        <v>102.8</v>
      </c>
      <c r="K69" s="84">
        <v>103.8</v>
      </c>
      <c r="L69" s="84">
        <v>103.7</v>
      </c>
      <c r="M69" s="84">
        <v>104.6</v>
      </c>
      <c r="N69" s="84">
        <v>104.1</v>
      </c>
      <c r="O69" s="84">
        <v>105.3</v>
      </c>
      <c r="P69" s="81">
        <f t="shared" si="76"/>
        <v>104.04710516710357</v>
      </c>
      <c r="Q69" s="82">
        <f t="shared" si="72"/>
        <v>126.87615528377903</v>
      </c>
      <c r="R69" s="84">
        <v>103.5</v>
      </c>
      <c r="S69" s="84">
        <v>103.5</v>
      </c>
      <c r="T69" s="84">
        <v>103.5</v>
      </c>
      <c r="U69" s="84">
        <v>103.2</v>
      </c>
      <c r="V69" s="84">
        <v>103.3</v>
      </c>
      <c r="W69" s="84">
        <v>103.4</v>
      </c>
      <c r="X69" s="81">
        <f t="shared" si="60"/>
        <v>103.39993549423485</v>
      </c>
      <c r="Y69" s="82">
        <f t="shared" si="62"/>
        <v>122.21418246113342</v>
      </c>
      <c r="Z69" s="91">
        <f t="shared" si="65"/>
        <v>174.24398884162383</v>
      </c>
    </row>
    <row r="70" spans="1:26" ht="15.75" thickBot="1" x14ac:dyDescent="0.3">
      <c r="A70" s="275" t="s">
        <v>19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7"/>
    </row>
    <row r="71" spans="1:26" ht="15.75" thickBot="1" x14ac:dyDescent="0.3">
      <c r="A71" s="278">
        <v>7</v>
      </c>
      <c r="B71" s="281" t="s">
        <v>71</v>
      </c>
      <c r="C71" s="278" t="s">
        <v>15</v>
      </c>
      <c r="D71" s="79" t="s">
        <v>8</v>
      </c>
      <c r="E71" s="88">
        <v>116.9</v>
      </c>
      <c r="F71" s="88">
        <v>122.9</v>
      </c>
      <c r="G71" s="88">
        <v>129.5</v>
      </c>
      <c r="H71" s="81">
        <f>AVERAGE(E71:G71)</f>
        <v>123.10000000000001</v>
      </c>
      <c r="I71" s="82">
        <f>G71-103.9</f>
        <v>25.599999999999994</v>
      </c>
      <c r="J71" s="88">
        <f>G71*J74*J77/10000</f>
        <v>136.452855</v>
      </c>
      <c r="K71" s="88">
        <f>J71*K74*K77/10000</f>
        <v>144.05928294911999</v>
      </c>
      <c r="L71" s="88">
        <f>K71*L74*L77/10000</f>
        <v>151.64414825567408</v>
      </c>
      <c r="M71" s="88">
        <f t="shared" ref="M71:O71" si="77">L71*M74*M77/10000</f>
        <v>159.62669621985276</v>
      </c>
      <c r="N71" s="88">
        <f t="shared" si="77"/>
        <v>168.51790319929856</v>
      </c>
      <c r="O71" s="88">
        <f t="shared" si="77"/>
        <v>177.04490910118304</v>
      </c>
      <c r="P71" s="81">
        <f>AVERAGE(J71:O71)</f>
        <v>156.22429912085474</v>
      </c>
      <c r="Q71" s="82">
        <f>O71-G71</f>
        <v>47.544909101183038</v>
      </c>
      <c r="R71" s="88">
        <f>O71*R74*R77/10000</f>
        <v>185.82279569441971</v>
      </c>
      <c r="S71" s="88">
        <f>R71*S74*S77/10000</f>
        <v>194.84635065334075</v>
      </c>
      <c r="T71" s="88">
        <f t="shared" ref="T71:W71" si="78">S71*T74*T77/10000</f>
        <v>204.10934616340057</v>
      </c>
      <c r="U71" s="88">
        <f t="shared" si="78"/>
        <v>214.23194507702826</v>
      </c>
      <c r="V71" s="88">
        <f t="shared" si="78"/>
        <v>224.85656416117837</v>
      </c>
      <c r="W71" s="88">
        <f t="shared" si="78"/>
        <v>236.4699559869749</v>
      </c>
      <c r="X71" s="81">
        <f>AVERAGE(R71:W71)</f>
        <v>210.05615962272375</v>
      </c>
      <c r="Y71" s="82">
        <f>W71-O71</f>
        <v>59.425046885791858</v>
      </c>
      <c r="Z71" s="91">
        <f>W71-103.9</f>
        <v>132.56995598697489</v>
      </c>
    </row>
    <row r="72" spans="1:26" ht="15.75" thickBot="1" x14ac:dyDescent="0.3">
      <c r="A72" s="279"/>
      <c r="B72" s="282"/>
      <c r="C72" s="279"/>
      <c r="D72" s="79" t="s">
        <v>49</v>
      </c>
      <c r="E72" s="88">
        <v>117.1</v>
      </c>
      <c r="F72" s="88">
        <v>123.4</v>
      </c>
      <c r="G72" s="88">
        <v>130.69999999999999</v>
      </c>
      <c r="H72" s="81">
        <f t="shared" ref="H72:H73" si="79">AVERAGE(E72:G72)</f>
        <v>123.73333333333333</v>
      </c>
      <c r="I72" s="82">
        <f>G72-103.9</f>
        <v>26.799999999999983</v>
      </c>
      <c r="J72" s="88">
        <f t="shared" ref="J72:J73" si="80">G72*J75*J78/10000</f>
        <v>138.52500899999998</v>
      </c>
      <c r="K72" s="88">
        <f t="shared" ref="K72:O73" si="81">J72*K75*K78/10000</f>
        <v>147.10386280736998</v>
      </c>
      <c r="L72" s="88">
        <f t="shared" si="81"/>
        <v>155.45568461825837</v>
      </c>
      <c r="M72" s="88">
        <f t="shared" si="81"/>
        <v>164.28059292266767</v>
      </c>
      <c r="N72" s="88">
        <f t="shared" si="81"/>
        <v>174.11114360316009</v>
      </c>
      <c r="O72" s="88">
        <f t="shared" si="81"/>
        <v>183.63850538112501</v>
      </c>
      <c r="P72" s="81">
        <f>AVERAGE(J72:O72)</f>
        <v>160.51913305543019</v>
      </c>
      <c r="Q72" s="82">
        <f t="shared" ref="Q72:Q73" si="82">O72-G72</f>
        <v>52.938505381125026</v>
      </c>
      <c r="R72" s="88">
        <f t="shared" ref="R72:R73" si="83">O72*R75*R78/10000</f>
        <v>193.49915856606989</v>
      </c>
      <c r="S72" s="88">
        <f t="shared" ref="S72:W73" si="84">R72*S75*S78/10000</f>
        <v>203.69114624606195</v>
      </c>
      <c r="T72" s="88">
        <f t="shared" si="84"/>
        <v>214.41996630113456</v>
      </c>
      <c r="U72" s="88">
        <f t="shared" si="84"/>
        <v>225.7145380260468</v>
      </c>
      <c r="V72" s="88">
        <f t="shared" si="84"/>
        <v>237.60405131656881</v>
      </c>
      <c r="W72" s="88">
        <f t="shared" si="84"/>
        <v>251.43783439232209</v>
      </c>
      <c r="X72" s="81">
        <f>AVERAGE(R72:W72)</f>
        <v>221.06111580803403</v>
      </c>
      <c r="Y72" s="82">
        <f t="shared" ref="Y72:Y73" si="85">W72-O72</f>
        <v>67.799329011197074</v>
      </c>
      <c r="Z72" s="91">
        <f t="shared" ref="Z72:Z73" si="86">W72-103.9</f>
        <v>147.53783439232208</v>
      </c>
    </row>
    <row r="73" spans="1:26" ht="15.75" thickBot="1" x14ac:dyDescent="0.3">
      <c r="A73" s="279"/>
      <c r="B73" s="283"/>
      <c r="C73" s="280"/>
      <c r="D73" s="79" t="s">
        <v>50</v>
      </c>
      <c r="E73" s="88">
        <v>118.4</v>
      </c>
      <c r="F73" s="88">
        <v>125.7</v>
      </c>
      <c r="G73" s="88">
        <v>135.6</v>
      </c>
      <c r="H73" s="81">
        <f t="shared" si="79"/>
        <v>126.56666666666668</v>
      </c>
      <c r="I73" s="82">
        <f>G73-103.9</f>
        <v>31.699999999999989</v>
      </c>
      <c r="J73" s="88">
        <f t="shared" si="80"/>
        <v>146.22995519999998</v>
      </c>
      <c r="K73" s="88">
        <f t="shared" si="81"/>
        <v>157.84368447193921</v>
      </c>
      <c r="L73" s="88">
        <f t="shared" si="81"/>
        <v>169.40526082845534</v>
      </c>
      <c r="M73" s="88">
        <f t="shared" si="81"/>
        <v>181.99241051853122</v>
      </c>
      <c r="N73" s="88">
        <f t="shared" si="81"/>
        <v>195.70444669663945</v>
      </c>
      <c r="O73" s="88">
        <f t="shared" si="81"/>
        <v>209.8378304281774</v>
      </c>
      <c r="P73" s="81">
        <f>AVERAGE(J73:O73)</f>
        <v>176.83559802395709</v>
      </c>
      <c r="Q73" s="82">
        <f t="shared" si="82"/>
        <v>74.237830428177404</v>
      </c>
      <c r="R73" s="88">
        <f t="shared" si="83"/>
        <v>224.77324784673337</v>
      </c>
      <c r="S73" s="88">
        <f t="shared" si="84"/>
        <v>240.53749481121619</v>
      </c>
      <c r="T73" s="88">
        <f t="shared" si="84"/>
        <v>257.15671140271269</v>
      </c>
      <c r="U73" s="88">
        <f t="shared" si="84"/>
        <v>275.18802569284804</v>
      </c>
      <c r="V73" s="88">
        <f t="shared" si="84"/>
        <v>294.48365967837913</v>
      </c>
      <c r="W73" s="88">
        <f t="shared" si="84"/>
        <v>316.94510633668784</v>
      </c>
      <c r="X73" s="81">
        <f>AVERAGE(R73:W73)</f>
        <v>268.18070762809617</v>
      </c>
      <c r="Y73" s="82">
        <f t="shared" si="85"/>
        <v>107.10727590851045</v>
      </c>
      <c r="Z73" s="91">
        <f t="shared" si="86"/>
        <v>213.04510633668784</v>
      </c>
    </row>
    <row r="74" spans="1:26" ht="15.75" thickBot="1" x14ac:dyDescent="0.3">
      <c r="A74" s="279"/>
      <c r="B74" s="281" t="s">
        <v>58</v>
      </c>
      <c r="C74" s="278" t="s">
        <v>16</v>
      </c>
      <c r="D74" s="79" t="s">
        <v>8</v>
      </c>
      <c r="E74" s="84">
        <v>101.8</v>
      </c>
      <c r="F74" s="84">
        <v>102</v>
      </c>
      <c r="G74" s="84">
        <v>102.3</v>
      </c>
      <c r="H74" s="81">
        <f>GEOMEAN(E74:G74)</f>
        <v>102.03312649525995</v>
      </c>
      <c r="I74" s="82">
        <f>E74*F74/100*G74/100</f>
        <v>106.224228</v>
      </c>
      <c r="J74" s="84">
        <v>102.3</v>
      </c>
      <c r="K74" s="84">
        <v>102.4</v>
      </c>
      <c r="L74" s="84">
        <v>102.1</v>
      </c>
      <c r="M74" s="84">
        <v>102</v>
      </c>
      <c r="N74" s="84">
        <v>102</v>
      </c>
      <c r="O74" s="84">
        <v>102</v>
      </c>
      <c r="P74" s="81">
        <f>GEOMEAN(J74:O74)</f>
        <v>102.13320831193629</v>
      </c>
      <c r="Q74" s="82">
        <f>M74*N74/100*O74/100*J74*K74*L74/1000000</f>
        <v>113.5015644635136</v>
      </c>
      <c r="R74" s="88">
        <v>102</v>
      </c>
      <c r="S74" s="88">
        <v>102</v>
      </c>
      <c r="T74" s="88">
        <v>102</v>
      </c>
      <c r="U74" s="88">
        <v>102.2</v>
      </c>
      <c r="V74" s="88">
        <v>102.2</v>
      </c>
      <c r="W74" s="88">
        <v>102.4</v>
      </c>
      <c r="X74" s="81">
        <f t="shared" ref="X74:X79" si="87">GEOMEAN(R74:W74)</f>
        <v>102.13322460918057</v>
      </c>
      <c r="Y74" s="82">
        <f>R74*S74/100*T74/100*U74/100*V74/100*W74/100</f>
        <v>113.50167313121281</v>
      </c>
      <c r="Z74" s="91">
        <f>E74*F74*G74*J74*K74*L74*M74*N74*O74*R74*S74*T74*U74*V74*W74/1E+28</f>
        <v>136.84460953295925</v>
      </c>
    </row>
    <row r="75" spans="1:26" ht="15.75" thickBot="1" x14ac:dyDescent="0.3">
      <c r="A75" s="279"/>
      <c r="B75" s="282"/>
      <c r="C75" s="279"/>
      <c r="D75" s="79" t="s">
        <v>49</v>
      </c>
      <c r="E75" s="84">
        <v>102</v>
      </c>
      <c r="F75" s="84">
        <v>102.2</v>
      </c>
      <c r="G75" s="84">
        <v>102.8</v>
      </c>
      <c r="H75" s="81">
        <f>GEOMEAN(E75:G75)</f>
        <v>102.33276938672358</v>
      </c>
      <c r="I75" s="82">
        <f t="shared" ref="I75:I79" si="88">E75*F75/100*G75/100</f>
        <v>107.16283199999999</v>
      </c>
      <c r="J75" s="84">
        <v>102.9</v>
      </c>
      <c r="K75" s="84">
        <v>103</v>
      </c>
      <c r="L75" s="84">
        <v>102.5</v>
      </c>
      <c r="M75" s="84">
        <v>102.4</v>
      </c>
      <c r="N75" s="84">
        <v>102.4</v>
      </c>
      <c r="O75" s="84">
        <v>102.4</v>
      </c>
      <c r="P75" s="81">
        <f>GEOMEAN(J75:O75)</f>
        <v>102.59969170532088</v>
      </c>
      <c r="Q75" s="82">
        <f>M75*N75/100*O75/100*J75*K75*L75/1000000</f>
        <v>116.64774156779524</v>
      </c>
      <c r="R75" s="88">
        <v>102.4</v>
      </c>
      <c r="S75" s="88">
        <v>102.4</v>
      </c>
      <c r="T75" s="88">
        <v>102.4</v>
      </c>
      <c r="U75" s="88">
        <v>102.5</v>
      </c>
      <c r="V75" s="88">
        <v>102.5</v>
      </c>
      <c r="W75" s="88">
        <v>103</v>
      </c>
      <c r="X75" s="81">
        <f t="shared" si="87"/>
        <v>102.53311168081534</v>
      </c>
      <c r="Y75" s="82">
        <f t="shared" ref="Y75:Y79" si="89">R75*S75/100*T75/100*U75/100*V75/100*W75/100</f>
        <v>116.19430039552005</v>
      </c>
      <c r="Z75" s="91">
        <f t="shared" ref="Z75:Z79" si="90">E75*F75*G75*J75*K75*L75*M75*N75*O75*R75*S75*T75*U75*V75*W75/1E+28</f>
        <v>145.2463884293235</v>
      </c>
    </row>
    <row r="76" spans="1:26" ht="21.75" customHeight="1" thickBot="1" x14ac:dyDescent="0.3">
      <c r="A76" s="279"/>
      <c r="B76" s="283"/>
      <c r="C76" s="280"/>
      <c r="D76" s="79" t="s">
        <v>50</v>
      </c>
      <c r="E76" s="84">
        <v>102.8</v>
      </c>
      <c r="F76" s="84">
        <v>103.1</v>
      </c>
      <c r="G76" s="84">
        <v>104.8</v>
      </c>
      <c r="H76" s="81">
        <f t="shared" ref="H76:H79" si="91">GEOMEAN(E76:G76)</f>
        <v>103.56293601183542</v>
      </c>
      <c r="I76" s="82">
        <f t="shared" si="88"/>
        <v>111.07416639999998</v>
      </c>
      <c r="J76" s="84">
        <v>104.8</v>
      </c>
      <c r="K76" s="84">
        <v>104.9</v>
      </c>
      <c r="L76" s="84">
        <v>104.3</v>
      </c>
      <c r="M76" s="84">
        <v>104.2</v>
      </c>
      <c r="N76" s="84">
        <v>104.2</v>
      </c>
      <c r="O76" s="84">
        <v>104.2</v>
      </c>
      <c r="P76" s="81">
        <f>GEOMEAN(J76:O76)</f>
        <v>104.43290831687486</v>
      </c>
      <c r="Q76" s="82">
        <f t="shared" ref="Q76:Q79" si="92">M76*N76/100*O76/100*J76*K76*L76/1000000</f>
        <v>129.72516631527003</v>
      </c>
      <c r="R76" s="88">
        <v>104.2</v>
      </c>
      <c r="S76" s="88">
        <v>104.2</v>
      </c>
      <c r="T76" s="88">
        <v>104.2</v>
      </c>
      <c r="U76" s="88">
        <v>104.3</v>
      </c>
      <c r="V76" s="88">
        <v>104.3</v>
      </c>
      <c r="W76" s="88">
        <v>104.9</v>
      </c>
      <c r="X76" s="81">
        <f t="shared" si="87"/>
        <v>104.34970132001806</v>
      </c>
      <c r="Y76" s="82">
        <f t="shared" si="89"/>
        <v>129.10624853704832</v>
      </c>
      <c r="Z76" s="91">
        <f t="shared" si="90"/>
        <v>186.03067448925796</v>
      </c>
    </row>
    <row r="77" spans="1:26" ht="15.75" thickBot="1" x14ac:dyDescent="0.3">
      <c r="A77" s="279"/>
      <c r="B77" s="281" t="s">
        <v>59</v>
      </c>
      <c r="C77" s="278" t="s">
        <v>16</v>
      </c>
      <c r="D77" s="79" t="s">
        <v>8</v>
      </c>
      <c r="E77" s="84">
        <v>103</v>
      </c>
      <c r="F77" s="84">
        <v>103.1</v>
      </c>
      <c r="G77" s="84">
        <v>103</v>
      </c>
      <c r="H77" s="81">
        <f t="shared" si="91"/>
        <v>103.03332255166154</v>
      </c>
      <c r="I77" s="82">
        <f>E77*F77/100*G77/100</f>
        <v>109.37879</v>
      </c>
      <c r="J77" s="84">
        <v>103</v>
      </c>
      <c r="K77" s="84">
        <v>103.1</v>
      </c>
      <c r="L77" s="84">
        <v>103.1</v>
      </c>
      <c r="M77" s="84">
        <v>103.2</v>
      </c>
      <c r="N77" s="84">
        <v>103.5</v>
      </c>
      <c r="O77" s="84">
        <v>103</v>
      </c>
      <c r="P77" s="81">
        <f t="shared" ref="P77:P79" si="93">GEOMEAN(J77:O77)</f>
        <v>103.14985880759306</v>
      </c>
      <c r="Q77" s="82">
        <f t="shared" si="92"/>
        <v>120.45139304321879</v>
      </c>
      <c r="R77" s="88">
        <v>102.9</v>
      </c>
      <c r="S77" s="88">
        <v>102.8</v>
      </c>
      <c r="T77" s="88">
        <v>102.7</v>
      </c>
      <c r="U77" s="88">
        <v>102.7</v>
      </c>
      <c r="V77" s="88">
        <v>102.7</v>
      </c>
      <c r="W77" s="88">
        <v>102.7</v>
      </c>
      <c r="X77" s="81">
        <f t="shared" si="87"/>
        <v>102.74997162971948</v>
      </c>
      <c r="Y77" s="82">
        <f>R77*S77/100*T77/100*U77/100*V77/100*W77/100</f>
        <v>117.67664115070515</v>
      </c>
      <c r="Z77" s="91">
        <f t="shared" si="90"/>
        <v>155.03694626355991</v>
      </c>
    </row>
    <row r="78" spans="1:26" ht="15.75" thickBot="1" x14ac:dyDescent="0.3">
      <c r="A78" s="279"/>
      <c r="B78" s="282"/>
      <c r="C78" s="279"/>
      <c r="D78" s="79" t="s">
        <v>49</v>
      </c>
      <c r="E78" s="84">
        <v>103</v>
      </c>
      <c r="F78" s="84">
        <v>103.1</v>
      </c>
      <c r="G78" s="84">
        <v>103</v>
      </c>
      <c r="H78" s="81">
        <f t="shared" si="91"/>
        <v>103.03332255166154</v>
      </c>
      <c r="I78" s="82">
        <f t="shared" si="88"/>
        <v>109.37879</v>
      </c>
      <c r="J78" s="84">
        <v>103</v>
      </c>
      <c r="K78" s="84">
        <v>103.1</v>
      </c>
      <c r="L78" s="84">
        <v>103.1</v>
      </c>
      <c r="M78" s="84">
        <v>103.2</v>
      </c>
      <c r="N78" s="84">
        <v>103.5</v>
      </c>
      <c r="O78" s="84">
        <v>103</v>
      </c>
      <c r="P78" s="81">
        <f t="shared" si="93"/>
        <v>103.14985880759306</v>
      </c>
      <c r="Q78" s="82">
        <f t="shared" si="92"/>
        <v>120.45139304321879</v>
      </c>
      <c r="R78" s="88">
        <v>102.9</v>
      </c>
      <c r="S78" s="88">
        <v>102.8</v>
      </c>
      <c r="T78" s="88">
        <v>102.8</v>
      </c>
      <c r="U78" s="88">
        <v>102.7</v>
      </c>
      <c r="V78" s="88">
        <v>102.7</v>
      </c>
      <c r="W78" s="88">
        <v>102.74</v>
      </c>
      <c r="X78" s="81">
        <f t="shared" si="87"/>
        <v>102.77330955505708</v>
      </c>
      <c r="Y78" s="82">
        <f t="shared" si="89"/>
        <v>117.83710184279089</v>
      </c>
      <c r="Z78" s="91">
        <f t="shared" si="90"/>
        <v>155.24835045943982</v>
      </c>
    </row>
    <row r="79" spans="1:26" ht="21" customHeight="1" thickBot="1" x14ac:dyDescent="0.3">
      <c r="A79" s="280"/>
      <c r="B79" s="283"/>
      <c r="C79" s="280"/>
      <c r="D79" s="79" t="s">
        <v>50</v>
      </c>
      <c r="E79" s="84">
        <v>103.3</v>
      </c>
      <c r="F79" s="84">
        <v>103</v>
      </c>
      <c r="G79" s="84">
        <v>102.9</v>
      </c>
      <c r="H79" s="81">
        <f t="shared" si="91"/>
        <v>103.06652660121496</v>
      </c>
      <c r="I79" s="82">
        <f t="shared" si="88"/>
        <v>109.48457100000002</v>
      </c>
      <c r="J79" s="84">
        <v>102.9</v>
      </c>
      <c r="K79" s="84">
        <v>102.9</v>
      </c>
      <c r="L79" s="84">
        <v>102.9</v>
      </c>
      <c r="M79" s="84">
        <v>103.1</v>
      </c>
      <c r="N79" s="84">
        <v>103.2</v>
      </c>
      <c r="O79" s="84">
        <v>102.9</v>
      </c>
      <c r="P79" s="81">
        <f t="shared" si="93"/>
        <v>102.98326190406866</v>
      </c>
      <c r="Q79" s="82">
        <f t="shared" si="92"/>
        <v>119.28885269768783</v>
      </c>
      <c r="R79" s="84">
        <v>102.8</v>
      </c>
      <c r="S79" s="84">
        <v>102.7</v>
      </c>
      <c r="T79" s="84">
        <v>102.6</v>
      </c>
      <c r="U79" s="84">
        <v>102.6</v>
      </c>
      <c r="V79" s="84">
        <v>102.6</v>
      </c>
      <c r="W79" s="84">
        <v>102.6</v>
      </c>
      <c r="X79" s="81">
        <f t="shared" si="87"/>
        <v>102.64997160209697</v>
      </c>
      <c r="Y79" s="82">
        <f t="shared" si="89"/>
        <v>116.99114766609777</v>
      </c>
      <c r="Z79" s="91">
        <f t="shared" si="90"/>
        <v>152.79381828966868</v>
      </c>
    </row>
    <row r="80" spans="1:26" ht="15.75" thickBot="1" x14ac:dyDescent="0.3">
      <c r="A80" s="275" t="s">
        <v>20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7"/>
    </row>
    <row r="81" spans="1:26" ht="20.25" customHeight="1" thickBot="1" x14ac:dyDescent="0.3">
      <c r="A81" s="278">
        <v>8</v>
      </c>
      <c r="B81" s="281" t="s">
        <v>20</v>
      </c>
      <c r="C81" s="278" t="s">
        <v>15</v>
      </c>
      <c r="D81" s="79" t="s">
        <v>8</v>
      </c>
      <c r="E81" s="84">
        <v>123.6</v>
      </c>
      <c r="F81" s="88">
        <v>132.19999999999999</v>
      </c>
      <c r="G81" s="88">
        <v>139.19999999999999</v>
      </c>
      <c r="H81" s="81">
        <f>AVERAGE(E81:G81)</f>
        <v>131.66666666666666</v>
      </c>
      <c r="I81" s="82">
        <f>G81-115.9</f>
        <v>23.299999999999983</v>
      </c>
      <c r="J81" s="88">
        <v>146</v>
      </c>
      <c r="K81" s="88">
        <v>152.9</v>
      </c>
      <c r="L81" s="88">
        <v>161.9</v>
      </c>
      <c r="M81" s="88">
        <v>171.9</v>
      </c>
      <c r="N81" s="88">
        <v>182.4</v>
      </c>
      <c r="O81" s="88">
        <v>192.5</v>
      </c>
      <c r="P81" s="81">
        <f>AVERAGE(J81:O81)</f>
        <v>167.93333333333331</v>
      </c>
      <c r="Q81" s="82">
        <f>O81-G81</f>
        <v>53.300000000000011</v>
      </c>
      <c r="R81" s="88">
        <v>203.2</v>
      </c>
      <c r="S81" s="88">
        <v>215.2</v>
      </c>
      <c r="T81" s="88">
        <v>229</v>
      </c>
      <c r="U81" s="88">
        <v>243.4</v>
      </c>
      <c r="V81" s="88">
        <v>258.5</v>
      </c>
      <c r="W81" s="88">
        <v>274.5</v>
      </c>
      <c r="X81" s="81">
        <f>AVERAGE(R81:W81)</f>
        <v>237.29999999999998</v>
      </c>
      <c r="Y81" s="82">
        <f>W81-O81</f>
        <v>82</v>
      </c>
      <c r="Z81" s="91">
        <f>W81-115.9</f>
        <v>158.6</v>
      </c>
    </row>
    <row r="82" spans="1:26" ht="15" customHeight="1" thickBot="1" x14ac:dyDescent="0.3">
      <c r="A82" s="279"/>
      <c r="B82" s="282"/>
      <c r="C82" s="279"/>
      <c r="D82" s="79" t="s">
        <v>49</v>
      </c>
      <c r="E82" s="84">
        <v>123.8</v>
      </c>
      <c r="F82" s="88">
        <v>133</v>
      </c>
      <c r="G82" s="88">
        <v>141.4</v>
      </c>
      <c r="H82" s="81">
        <f>AVERAGE(E82:G82)</f>
        <v>132.73333333333335</v>
      </c>
      <c r="I82" s="82">
        <f>G82-115.9</f>
        <v>25.5</v>
      </c>
      <c r="J82" s="88">
        <v>149</v>
      </c>
      <c r="K82" s="88">
        <v>157.1</v>
      </c>
      <c r="L82" s="88">
        <v>165.7</v>
      </c>
      <c r="M82" s="88">
        <v>174.7</v>
      </c>
      <c r="N82" s="88">
        <v>186.1</v>
      </c>
      <c r="O82" s="88">
        <v>198</v>
      </c>
      <c r="P82" s="81">
        <f>AVERAGE(J82:O82)</f>
        <v>171.76666666666665</v>
      </c>
      <c r="Q82" s="82">
        <f t="shared" ref="Q82:Q83" si="94">O82-G82</f>
        <v>56.599999999999994</v>
      </c>
      <c r="R82" s="88">
        <v>210.4</v>
      </c>
      <c r="S82" s="88">
        <v>224.1</v>
      </c>
      <c r="T82" s="88">
        <v>238.9</v>
      </c>
      <c r="U82" s="88">
        <v>254.9</v>
      </c>
      <c r="V82" s="88">
        <v>271.8</v>
      </c>
      <c r="W82" s="88">
        <v>289.7</v>
      </c>
      <c r="X82" s="81">
        <f t="shared" ref="X82:X83" si="95">AVERAGE(R82:W82)</f>
        <v>248.29999999999998</v>
      </c>
      <c r="Y82" s="82">
        <f t="shared" ref="Y82:Y83" si="96">W82-O82</f>
        <v>91.699999999999989</v>
      </c>
      <c r="Z82" s="91">
        <f t="shared" ref="Z82:Z83" si="97">W82-115.9</f>
        <v>173.79999999999998</v>
      </c>
    </row>
    <row r="83" spans="1:26" ht="15.75" thickBot="1" x14ac:dyDescent="0.3">
      <c r="A83" s="279"/>
      <c r="B83" s="283"/>
      <c r="C83" s="280"/>
      <c r="D83" s="79" t="s">
        <v>50</v>
      </c>
      <c r="E83" s="84">
        <v>123.9</v>
      </c>
      <c r="F83" s="88">
        <v>133.19999999999999</v>
      </c>
      <c r="G83" s="88">
        <v>141.69999999999999</v>
      </c>
      <c r="H83" s="81">
        <f>AVERAGE(E83:G83)</f>
        <v>132.93333333333334</v>
      </c>
      <c r="I83" s="82">
        <f>G83-115.9</f>
        <v>25.799999999999983</v>
      </c>
      <c r="J83" s="88">
        <v>149.4</v>
      </c>
      <c r="K83" s="88">
        <v>157.69999999999999</v>
      </c>
      <c r="L83" s="88">
        <v>166.5</v>
      </c>
      <c r="M83" s="88">
        <v>175.8</v>
      </c>
      <c r="N83" s="88">
        <v>187.2</v>
      </c>
      <c r="O83" s="88">
        <v>199.4</v>
      </c>
      <c r="P83" s="81">
        <f>AVERAGE(J83:O83)</f>
        <v>172.66666666666671</v>
      </c>
      <c r="Q83" s="82">
        <f t="shared" si="94"/>
        <v>57.700000000000017</v>
      </c>
      <c r="R83" s="88">
        <v>212.3</v>
      </c>
      <c r="S83" s="88">
        <v>226.2</v>
      </c>
      <c r="T83" s="88">
        <v>241.3</v>
      </c>
      <c r="U83" s="88">
        <v>257.7</v>
      </c>
      <c r="V83" s="88">
        <v>275.3</v>
      </c>
      <c r="W83" s="88">
        <v>294</v>
      </c>
      <c r="X83" s="81">
        <f t="shared" si="95"/>
        <v>251.13333333333333</v>
      </c>
      <c r="Y83" s="82">
        <f t="shared" si="96"/>
        <v>94.6</v>
      </c>
      <c r="Z83" s="91">
        <f t="shared" si="97"/>
        <v>178.1</v>
      </c>
    </row>
    <row r="84" spans="1:26" ht="15.75" thickBot="1" x14ac:dyDescent="0.3">
      <c r="A84" s="279"/>
      <c r="B84" s="281" t="s">
        <v>21</v>
      </c>
      <c r="C84" s="278" t="s">
        <v>16</v>
      </c>
      <c r="D84" s="79" t="s">
        <v>8</v>
      </c>
      <c r="E84" s="84">
        <v>100.4</v>
      </c>
      <c r="F84" s="84">
        <v>100.6</v>
      </c>
      <c r="G84" s="84">
        <v>100.7</v>
      </c>
      <c r="H84" s="81">
        <f>GEOMEAN(E84:G84)</f>
        <v>100.56658930267277</v>
      </c>
      <c r="I84" s="82">
        <f t="shared" ref="I84:I89" si="98">E84*F84/100*G84/100</f>
        <v>101.7094168</v>
      </c>
      <c r="J84" s="84">
        <v>100.1</v>
      </c>
      <c r="K84" s="84">
        <v>100.2</v>
      </c>
      <c r="L84" s="84">
        <v>101.5</v>
      </c>
      <c r="M84" s="84">
        <v>102.3</v>
      </c>
      <c r="N84" s="84">
        <v>102.5</v>
      </c>
      <c r="O84" s="84">
        <v>102.1</v>
      </c>
      <c r="P84" s="81">
        <f>GEOMEAN(J84:O84)</f>
        <v>101.44535830420989</v>
      </c>
      <c r="Q84" s="82">
        <f>M84*N84/100*O84/100*J84*K84*L84/1000000</f>
        <v>108.99161364363773</v>
      </c>
      <c r="R84" s="84">
        <v>102.3</v>
      </c>
      <c r="S84" s="84">
        <v>102.7</v>
      </c>
      <c r="T84" s="84">
        <v>103.2</v>
      </c>
      <c r="U84" s="84">
        <v>103.3</v>
      </c>
      <c r="V84" s="84">
        <v>103.3</v>
      </c>
      <c r="W84" s="84">
        <v>103.3</v>
      </c>
      <c r="X84" s="81">
        <f>GEOMEAN(R84:W84)</f>
        <v>103.01594635421628</v>
      </c>
      <c r="Y84" s="82">
        <f>R84*S84/100*T84/100*U84/100*V84/100*W84/100</f>
        <v>119.51618976210408</v>
      </c>
      <c r="Z84" s="91">
        <f>E84*F84*G84*J84*K84*L84*M84*N84*O84*R84*S84*T84*U84*V84*W84/1E+28</f>
        <v>132.48935496224706</v>
      </c>
    </row>
    <row r="85" spans="1:26" ht="15.75" thickBot="1" x14ac:dyDescent="0.3">
      <c r="A85" s="279"/>
      <c r="B85" s="282"/>
      <c r="C85" s="279"/>
      <c r="D85" s="79" t="s">
        <v>49</v>
      </c>
      <c r="E85" s="84">
        <v>101.8</v>
      </c>
      <c r="F85" s="84">
        <v>101.9</v>
      </c>
      <c r="G85" s="88">
        <v>102</v>
      </c>
      <c r="H85" s="81">
        <f>GEOMEAN(E85:G85)</f>
        <v>101.89996728818053</v>
      </c>
      <c r="I85" s="82">
        <f t="shared" si="98"/>
        <v>105.80888399999999</v>
      </c>
      <c r="J85" s="88">
        <v>101</v>
      </c>
      <c r="K85" s="84">
        <v>101.3</v>
      </c>
      <c r="L85" s="84">
        <v>101.5</v>
      </c>
      <c r="M85" s="84">
        <v>101.7</v>
      </c>
      <c r="N85" s="84">
        <v>102.9</v>
      </c>
      <c r="O85" s="88">
        <v>103</v>
      </c>
      <c r="P85" s="81">
        <f>GEOMEAN(J85:O85)</f>
        <v>101.89707923681118</v>
      </c>
      <c r="Q85" s="82">
        <f>M85*N85/100*O85/100*J85*K85*L85/1000000</f>
        <v>111.93616246014405</v>
      </c>
      <c r="R85" s="84">
        <v>103.1</v>
      </c>
      <c r="S85" s="84">
        <v>103.4</v>
      </c>
      <c r="T85" s="84">
        <v>103.6</v>
      </c>
      <c r="U85" s="84">
        <v>103.8</v>
      </c>
      <c r="V85" s="84">
        <v>103.9</v>
      </c>
      <c r="W85" s="170">
        <v>104</v>
      </c>
      <c r="X85" s="81">
        <f t="shared" ref="X85:X89" si="99">GEOMEAN(R85:W85)</f>
        <v>103.6328718295885</v>
      </c>
      <c r="Y85" s="82">
        <f>R85*S85/100*T85/100*U85/100*V85/100*W85/100</f>
        <v>123.87543707021682</v>
      </c>
      <c r="Z85" s="91">
        <f>E85*F85*G85*J85*K85*L85*M85*N85*O85*R85*S85*T85*U85*V85*W85/1E+28</f>
        <v>146.71609097509273</v>
      </c>
    </row>
    <row r="86" spans="1:26" ht="19.5" customHeight="1" thickBot="1" x14ac:dyDescent="0.3">
      <c r="A86" s="279"/>
      <c r="B86" s="283"/>
      <c r="C86" s="280"/>
      <c r="D86" s="79" t="s">
        <v>50</v>
      </c>
      <c r="E86" s="84">
        <v>101.9</v>
      </c>
      <c r="F86" s="88">
        <v>102</v>
      </c>
      <c r="G86" s="84">
        <v>102.1</v>
      </c>
      <c r="H86" s="81">
        <f>GEOMEAN(E86:G86)</f>
        <v>101.99996732025096</v>
      </c>
      <c r="I86" s="82">
        <f t="shared" si="98"/>
        <v>106.120698</v>
      </c>
      <c r="J86" s="84">
        <v>101.2</v>
      </c>
      <c r="K86" s="84">
        <v>101.5</v>
      </c>
      <c r="L86" s="84">
        <v>101.7</v>
      </c>
      <c r="M86" s="84">
        <v>101.9</v>
      </c>
      <c r="N86" s="88">
        <v>103</v>
      </c>
      <c r="O86" s="84">
        <v>103.2</v>
      </c>
      <c r="P86" s="81">
        <f>GEOMEAN(J86:O86)</f>
        <v>102.08057373062573</v>
      </c>
      <c r="Q86" s="82">
        <f t="shared" ref="Q86:Q89" si="100">M86*N86/100*O86/100*J86*K86*L86/1000000</f>
        <v>113.15105658554546</v>
      </c>
      <c r="R86" s="84">
        <v>103.4</v>
      </c>
      <c r="S86" s="84">
        <v>103.5</v>
      </c>
      <c r="T86" s="84">
        <v>103.8</v>
      </c>
      <c r="U86" s="170">
        <v>104</v>
      </c>
      <c r="V86" s="84">
        <v>104.2</v>
      </c>
      <c r="W86" s="84">
        <v>104.4</v>
      </c>
      <c r="X86" s="81">
        <f t="shared" si="99"/>
        <v>103.88271699361745</v>
      </c>
      <c r="Y86" s="82">
        <f>R86*S86/100*T86/100*U86/100*V86/100*W86/100</f>
        <v>125.67815572650626</v>
      </c>
      <c r="Z86" s="91">
        <f>E86*F86*G86*J86*K86*L86*M86*N86*O86*R86*S86*T86*U86*V86*W86/1E+28</f>
        <v>150.91017076020182</v>
      </c>
    </row>
    <row r="87" spans="1:26" ht="15.75" thickBot="1" x14ac:dyDescent="0.3">
      <c r="A87" s="279"/>
      <c r="B87" s="281" t="s">
        <v>22</v>
      </c>
      <c r="C87" s="278" t="s">
        <v>16</v>
      </c>
      <c r="D87" s="79" t="s">
        <v>8</v>
      </c>
      <c r="E87" s="84">
        <v>106.2</v>
      </c>
      <c r="F87" s="84">
        <v>106.3</v>
      </c>
      <c r="G87" s="84">
        <v>104.6</v>
      </c>
      <c r="H87" s="81">
        <f>GEOMEAN(E87:G87)</f>
        <v>105.69712031876068</v>
      </c>
      <c r="I87" s="82">
        <f t="shared" si="98"/>
        <v>118.08356759999998</v>
      </c>
      <c r="J87" s="84">
        <v>104.8</v>
      </c>
      <c r="K87" s="84">
        <v>104.5</v>
      </c>
      <c r="L87" s="84">
        <v>104.3</v>
      </c>
      <c r="M87" s="84">
        <v>103.8</v>
      </c>
      <c r="N87" s="84">
        <v>103.5</v>
      </c>
      <c r="O87" s="84">
        <v>103.4</v>
      </c>
      <c r="P87" s="81">
        <f t="shared" ref="P87:P89" si="101">GEOMEAN(J87:O87)</f>
        <v>104.04870690536826</v>
      </c>
      <c r="Q87" s="82">
        <f t="shared" si="100"/>
        <v>126.88787479565737</v>
      </c>
      <c r="R87" s="84">
        <v>103.2</v>
      </c>
      <c r="S87" s="84">
        <v>103.1</v>
      </c>
      <c r="T87" s="84">
        <v>103.1</v>
      </c>
      <c r="U87" s="84">
        <v>102.9</v>
      </c>
      <c r="V87" s="84">
        <v>102.8</v>
      </c>
      <c r="W87" s="84">
        <v>102.8</v>
      </c>
      <c r="X87" s="81">
        <f t="shared" si="99"/>
        <v>102.98321330533537</v>
      </c>
      <c r="Y87" s="82">
        <f t="shared" ref="Y87:Y89" si="102">R87*S87/100*T87/100*U87/100*V87/100*W87/100</f>
        <v>119.28851493715136</v>
      </c>
      <c r="Z87" s="91">
        <f t="shared" ref="Z87:Z89" si="103">E87*F87*G87*J87*K87*L87*M87*N87*O87*R87*S87*T87*U87*V87*W87/1E+28</f>
        <v>178.73443068877501</v>
      </c>
    </row>
    <row r="88" spans="1:26" ht="15.75" thickBot="1" x14ac:dyDescent="0.3">
      <c r="A88" s="279"/>
      <c r="B88" s="282"/>
      <c r="C88" s="279"/>
      <c r="D88" s="79" t="s">
        <v>49</v>
      </c>
      <c r="E88" s="84">
        <v>104.9</v>
      </c>
      <c r="F88" s="84">
        <v>105.4</v>
      </c>
      <c r="G88" s="84">
        <v>104.2</v>
      </c>
      <c r="H88" s="81">
        <f t="shared" ref="H88" si="104">GEOMEAN(E88:G88)</f>
        <v>104.83217732197997</v>
      </c>
      <c r="I88" s="82">
        <f t="shared" si="98"/>
        <v>115.20831320000001</v>
      </c>
      <c r="J88" s="84">
        <v>104.3</v>
      </c>
      <c r="K88" s="84">
        <v>104.1</v>
      </c>
      <c r="L88" s="84">
        <v>103.9</v>
      </c>
      <c r="M88" s="84">
        <v>103.7</v>
      </c>
      <c r="N88" s="84">
        <v>103.5</v>
      </c>
      <c r="O88" s="84">
        <v>103.3</v>
      </c>
      <c r="P88" s="81">
        <f t="shared" si="101"/>
        <v>103.7994380180901</v>
      </c>
      <c r="Q88" s="82">
        <f t="shared" si="100"/>
        <v>125.07485647459424</v>
      </c>
      <c r="R88" s="84">
        <v>103.1</v>
      </c>
      <c r="S88" s="88">
        <v>103</v>
      </c>
      <c r="T88" s="84">
        <v>102.9</v>
      </c>
      <c r="U88" s="84">
        <v>102.8</v>
      </c>
      <c r="V88" s="84">
        <v>102.6</v>
      </c>
      <c r="W88" s="84">
        <v>102.5</v>
      </c>
      <c r="X88" s="81">
        <f t="shared" si="99"/>
        <v>102.81644911545858</v>
      </c>
      <c r="Y88" s="82">
        <f t="shared" si="102"/>
        <v>118.1341893808314</v>
      </c>
      <c r="Z88" s="91">
        <f t="shared" si="103"/>
        <v>170.22738858919914</v>
      </c>
    </row>
    <row r="89" spans="1:26" ht="15.75" thickBot="1" x14ac:dyDescent="0.3">
      <c r="A89" s="280"/>
      <c r="B89" s="283"/>
      <c r="C89" s="280"/>
      <c r="D89" s="79" t="s">
        <v>50</v>
      </c>
      <c r="E89" s="84">
        <v>104.9</v>
      </c>
      <c r="F89" s="84">
        <v>105.4</v>
      </c>
      <c r="G89" s="84">
        <v>104.2</v>
      </c>
      <c r="H89" s="81">
        <f>GEOMEAN(E89:G89)</f>
        <v>104.83217732197997</v>
      </c>
      <c r="I89" s="82">
        <f t="shared" si="98"/>
        <v>115.20831320000001</v>
      </c>
      <c r="J89" s="84">
        <v>104.2</v>
      </c>
      <c r="K89" s="88">
        <v>104</v>
      </c>
      <c r="L89" s="84">
        <v>103.8</v>
      </c>
      <c r="M89" s="84">
        <v>103.6</v>
      </c>
      <c r="N89" s="84">
        <v>103.4</v>
      </c>
      <c r="O89" s="84">
        <v>103.2</v>
      </c>
      <c r="P89" s="81">
        <f t="shared" si="101"/>
        <v>103.69943747615238</v>
      </c>
      <c r="Q89" s="82">
        <f t="shared" si="100"/>
        <v>124.35361166759731</v>
      </c>
      <c r="R89" s="84">
        <v>103.1</v>
      </c>
      <c r="S89" s="84">
        <v>102.9</v>
      </c>
      <c r="T89" s="84">
        <v>102.8</v>
      </c>
      <c r="U89" s="84">
        <v>102.7</v>
      </c>
      <c r="V89" s="84">
        <v>102.5</v>
      </c>
      <c r="W89" s="84">
        <v>102.3</v>
      </c>
      <c r="X89" s="81">
        <f t="shared" si="99"/>
        <v>102.71633528463742</v>
      </c>
      <c r="Y89" s="82">
        <f t="shared" si="102"/>
        <v>117.44569369355823</v>
      </c>
      <c r="Z89" s="91">
        <f t="shared" si="103"/>
        <v>168.25939331728077</v>
      </c>
    </row>
    <row r="90" spans="1:26" ht="15.75" thickBot="1" x14ac:dyDescent="0.3">
      <c r="A90" s="271" t="s">
        <v>78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1"/>
    </row>
    <row r="91" spans="1:26" ht="15.75" thickBot="1" x14ac:dyDescent="0.3">
      <c r="A91" s="278">
        <v>9</v>
      </c>
      <c r="B91" s="281" t="s">
        <v>72</v>
      </c>
      <c r="C91" s="278" t="s">
        <v>15</v>
      </c>
      <c r="D91" s="79" t="s">
        <v>8</v>
      </c>
      <c r="E91" s="147">
        <v>298.3</v>
      </c>
      <c r="F91" s="147">
        <v>319.5</v>
      </c>
      <c r="G91" s="147">
        <v>342.2</v>
      </c>
      <c r="H91" s="171">
        <f>AVERAGE(E91:G91)</f>
        <v>320</v>
      </c>
      <c r="I91" s="172">
        <f>G91-281</f>
        <v>61.199999999999989</v>
      </c>
      <c r="J91" s="147">
        <v>375.5</v>
      </c>
      <c r="K91" s="169">
        <v>415.9</v>
      </c>
      <c r="L91" s="169">
        <v>465</v>
      </c>
      <c r="M91" s="169">
        <v>523.70000000000005</v>
      </c>
      <c r="N91" s="169">
        <v>596.4</v>
      </c>
      <c r="O91" s="169">
        <v>679</v>
      </c>
      <c r="P91" s="81">
        <f>AVERAGE(J91:O91)</f>
        <v>509.25</v>
      </c>
      <c r="Q91" s="82">
        <f>O91-G91</f>
        <v>336.8</v>
      </c>
      <c r="R91" s="173">
        <f>O91*R94*R97/10000</f>
        <v>737.90324999999996</v>
      </c>
      <c r="S91" s="173">
        <f>R91*S94*S97/10000</f>
        <v>798.04236487499998</v>
      </c>
      <c r="T91" s="173">
        <f t="shared" ref="T91:W91" si="105">S91*T94*T97/10000</f>
        <v>863.0828176123124</v>
      </c>
      <c r="U91" s="173">
        <f t="shared" si="105"/>
        <v>937.73948133577744</v>
      </c>
      <c r="V91" s="173">
        <f t="shared" si="105"/>
        <v>1018.8539464713222</v>
      </c>
      <c r="W91" s="173">
        <f t="shared" si="105"/>
        <v>1106.9848128410915</v>
      </c>
      <c r="X91" s="81">
        <f>AVERAGE(R91:W91)</f>
        <v>910.43444552258381</v>
      </c>
      <c r="Y91" s="82">
        <f>W91-O91</f>
        <v>427.98481284109153</v>
      </c>
      <c r="Z91" s="91">
        <f>W91-281</f>
        <v>825.98481284109153</v>
      </c>
    </row>
    <row r="92" spans="1:26" ht="15.75" thickBot="1" x14ac:dyDescent="0.3">
      <c r="A92" s="279"/>
      <c r="B92" s="282"/>
      <c r="C92" s="279"/>
      <c r="D92" s="79" t="s">
        <v>49</v>
      </c>
      <c r="E92" s="147">
        <v>301.2</v>
      </c>
      <c r="F92" s="147">
        <v>325.8</v>
      </c>
      <c r="G92" s="147">
        <v>352.4</v>
      </c>
      <c r="H92" s="171">
        <f t="shared" ref="H92:H93" si="106">AVERAGE(E92:G92)</f>
        <v>326.46666666666664</v>
      </c>
      <c r="I92" s="172">
        <f>G92-281</f>
        <v>71.399999999999977</v>
      </c>
      <c r="J92" s="147">
        <v>403.2</v>
      </c>
      <c r="K92" s="169">
        <v>461.3</v>
      </c>
      <c r="L92" s="169">
        <v>530.1</v>
      </c>
      <c r="M92" s="169">
        <v>608.6</v>
      </c>
      <c r="N92" s="169">
        <v>698.8</v>
      </c>
      <c r="O92" s="169">
        <v>799.2</v>
      </c>
      <c r="P92" s="81">
        <f>AVERAGE(J92:O92)</f>
        <v>583.5333333333333</v>
      </c>
      <c r="Q92" s="82">
        <f t="shared" ref="Q92:Q93" si="107">O92-G92</f>
        <v>446.80000000000007</v>
      </c>
      <c r="R92" s="173">
        <f t="shared" ref="R92:R93" si="108">O92*R95*R98/10000</f>
        <v>885.07404000000008</v>
      </c>
      <c r="S92" s="173">
        <f t="shared" ref="S92:W93" si="109">R92*S95*S98/10000</f>
        <v>975.44009948400014</v>
      </c>
      <c r="T92" s="173">
        <f t="shared" si="109"/>
        <v>1075.0325336413166</v>
      </c>
      <c r="U92" s="173">
        <f t="shared" si="109"/>
        <v>1179.041931271114</v>
      </c>
      <c r="V92" s="173">
        <f t="shared" si="109"/>
        <v>1293.1142381215943</v>
      </c>
      <c r="W92" s="173">
        <f t="shared" si="109"/>
        <v>1418.2230406598587</v>
      </c>
      <c r="X92" s="81">
        <f t="shared" ref="X92:X93" si="110">AVERAGE(R92:W92)</f>
        <v>1137.6543138629806</v>
      </c>
      <c r="Y92" s="82">
        <f t="shared" ref="Y92" si="111">W92-O92</f>
        <v>619.02304065985868</v>
      </c>
      <c r="Z92" s="91">
        <f t="shared" ref="Z92:Z93" si="112">W92-281</f>
        <v>1137.2230406598587</v>
      </c>
    </row>
    <row r="93" spans="1:26" ht="15.75" thickBot="1" x14ac:dyDescent="0.3">
      <c r="A93" s="279"/>
      <c r="B93" s="283"/>
      <c r="C93" s="280"/>
      <c r="D93" s="79" t="s">
        <v>50</v>
      </c>
      <c r="E93" s="147">
        <v>322.7</v>
      </c>
      <c r="F93" s="147">
        <v>369.2</v>
      </c>
      <c r="G93" s="147">
        <v>422.5</v>
      </c>
      <c r="H93" s="171">
        <f t="shared" si="106"/>
        <v>371.4666666666667</v>
      </c>
      <c r="I93" s="172">
        <f>G93-281</f>
        <v>141.5</v>
      </c>
      <c r="J93" s="147">
        <v>498.1</v>
      </c>
      <c r="K93" s="169">
        <v>580.6</v>
      </c>
      <c r="L93" s="169">
        <v>679.4</v>
      </c>
      <c r="M93" s="169">
        <v>796.9</v>
      </c>
      <c r="N93" s="169">
        <v>938.1</v>
      </c>
      <c r="O93" s="169">
        <v>1097.2</v>
      </c>
      <c r="P93" s="81">
        <f>AVERAGE(J93:O93)</f>
        <v>765.05000000000007</v>
      </c>
      <c r="Q93" s="82">
        <f t="shared" si="107"/>
        <v>674.7</v>
      </c>
      <c r="R93" s="173">
        <f t="shared" si="108"/>
        <v>1226.4501600000001</v>
      </c>
      <c r="S93" s="173">
        <f t="shared" si="109"/>
        <v>1364.3031579840001</v>
      </c>
      <c r="T93" s="173">
        <f t="shared" si="109"/>
        <v>1517.6508329414019</v>
      </c>
      <c r="U93" s="173">
        <f t="shared" si="109"/>
        <v>1680.039472066132</v>
      </c>
      <c r="V93" s="173">
        <f t="shared" si="109"/>
        <v>1859.8036955772079</v>
      </c>
      <c r="W93" s="173">
        <f t="shared" si="109"/>
        <v>2058.8026910039689</v>
      </c>
      <c r="X93" s="81">
        <f t="shared" si="110"/>
        <v>1617.8416682621184</v>
      </c>
      <c r="Y93" s="82">
        <f>W93-O93</f>
        <v>961.60269100396886</v>
      </c>
      <c r="Z93" s="91">
        <f t="shared" si="112"/>
        <v>1777.8026910039689</v>
      </c>
    </row>
    <row r="94" spans="1:26" ht="15.75" thickBot="1" x14ac:dyDescent="0.3">
      <c r="A94" s="279"/>
      <c r="B94" s="281" t="s">
        <v>58</v>
      </c>
      <c r="C94" s="278" t="s">
        <v>16</v>
      </c>
      <c r="D94" s="79" t="s">
        <v>8</v>
      </c>
      <c r="E94" s="147">
        <v>101.5</v>
      </c>
      <c r="F94" s="147">
        <v>102.5</v>
      </c>
      <c r="G94" s="147">
        <v>102.5</v>
      </c>
      <c r="H94" s="171">
        <f>GEOMEAN(E94:G94)</f>
        <v>102.16557674193959</v>
      </c>
      <c r="I94" s="82">
        <f>E94*F94/100*G94/100</f>
        <v>106.63843749999999</v>
      </c>
      <c r="J94" s="88">
        <v>105</v>
      </c>
      <c r="K94" s="169">
        <v>106.5</v>
      </c>
      <c r="L94" s="169">
        <v>107.5</v>
      </c>
      <c r="M94" s="169">
        <v>108.4</v>
      </c>
      <c r="N94" s="169">
        <v>109.6</v>
      </c>
      <c r="O94" s="169">
        <v>110</v>
      </c>
      <c r="P94" s="81">
        <f>GEOMEAN(J94:O94)</f>
        <v>107.8193349691079</v>
      </c>
      <c r="Q94" s="82">
        <f>M94*N94/100*O94/100*J94*K94*L94/1000000</f>
        <v>157.101341166</v>
      </c>
      <c r="R94" s="173">
        <v>105</v>
      </c>
      <c r="S94" s="173">
        <v>105</v>
      </c>
      <c r="T94" s="173">
        <v>105</v>
      </c>
      <c r="U94" s="173">
        <v>106</v>
      </c>
      <c r="V94" s="173">
        <v>106</v>
      </c>
      <c r="W94" s="173">
        <v>106</v>
      </c>
      <c r="X94" s="81">
        <f t="shared" ref="X94:X99" si="113">GEOMEAN(R94:W94)</f>
        <v>105.49881515922347</v>
      </c>
      <c r="Y94" s="82">
        <f>R94*S94/100*T94/100*U94/100*V94/100*W94/100</f>
        <v>137.87498970000001</v>
      </c>
      <c r="Z94" s="91">
        <f>E94*F94*G94*J94*K94*L94*M94*N94*O94*R94*S94*T94*U94*V94*W94/1E+28</f>
        <v>230.98254313011253</v>
      </c>
    </row>
    <row r="95" spans="1:26" ht="15.75" thickBot="1" x14ac:dyDescent="0.3">
      <c r="A95" s="279"/>
      <c r="B95" s="282"/>
      <c r="C95" s="279"/>
      <c r="D95" s="79" t="s">
        <v>49</v>
      </c>
      <c r="E95" s="147">
        <v>102.5</v>
      </c>
      <c r="F95" s="147">
        <v>103.5</v>
      </c>
      <c r="G95" s="147">
        <v>103.5</v>
      </c>
      <c r="H95" s="171">
        <f t="shared" ref="H95:H99" si="114">GEOMEAN(E95:G95)</f>
        <v>103.16558732956756</v>
      </c>
      <c r="I95" s="82">
        <f>E95*F95/100*G95/100</f>
        <v>109.80056250000001</v>
      </c>
      <c r="J95" s="147">
        <v>109.5</v>
      </c>
      <c r="K95" s="169">
        <v>110</v>
      </c>
      <c r="L95" s="169">
        <v>110.5</v>
      </c>
      <c r="M95" s="169">
        <v>110.5</v>
      </c>
      <c r="N95" s="169">
        <v>110.5</v>
      </c>
      <c r="O95" s="169">
        <v>110.5</v>
      </c>
      <c r="P95" s="81">
        <f>GEOMEAN(J95:O95)</f>
        <v>110.24933690187098</v>
      </c>
      <c r="Q95" s="82">
        <f>M95*N95/100*O95/100*J95*K95*L95/1000000</f>
        <v>179.57915199778122</v>
      </c>
      <c r="R95" s="169">
        <v>107</v>
      </c>
      <c r="S95" s="169">
        <v>107</v>
      </c>
      <c r="T95" s="169">
        <v>107</v>
      </c>
      <c r="U95" s="169">
        <v>107</v>
      </c>
      <c r="V95" s="169">
        <v>107</v>
      </c>
      <c r="W95" s="169">
        <v>107</v>
      </c>
      <c r="X95" s="81">
        <f t="shared" si="113"/>
        <v>107</v>
      </c>
      <c r="Y95" s="82">
        <f>R95*S95/100*T95/100*U95/100*V95/100*W95/100</f>
        <v>150.07303518490002</v>
      </c>
      <c r="Z95" s="91">
        <f>E95*F95*G95*J95*K95*L95*M95*N95*O95*R95*S95*T95*U95*V95*W95/1E+28</f>
        <v>295.91238852753543</v>
      </c>
    </row>
    <row r="96" spans="1:26" ht="15.75" thickBot="1" x14ac:dyDescent="0.3">
      <c r="A96" s="279"/>
      <c r="B96" s="283"/>
      <c r="C96" s="280"/>
      <c r="D96" s="79" t="s">
        <v>50</v>
      </c>
      <c r="E96" s="147">
        <v>109.8</v>
      </c>
      <c r="F96" s="147">
        <v>109.5</v>
      </c>
      <c r="G96" s="147">
        <v>109.5</v>
      </c>
      <c r="H96" s="171">
        <f t="shared" si="114"/>
        <v>109.59990881454753</v>
      </c>
      <c r="I96" s="82">
        <f>E96*F96/100*G96/100</f>
        <v>131.65294500000002</v>
      </c>
      <c r="J96" s="147">
        <v>112.8</v>
      </c>
      <c r="K96" s="169">
        <v>112.1</v>
      </c>
      <c r="L96" s="169">
        <v>112.5</v>
      </c>
      <c r="M96" s="169">
        <v>112.9</v>
      </c>
      <c r="N96" s="169">
        <v>113.3</v>
      </c>
      <c r="O96" s="169">
        <v>113</v>
      </c>
      <c r="P96" s="81">
        <f>GEOMEAN(J96:O96)</f>
        <v>112.7660206278544</v>
      </c>
      <c r="Q96" s="82">
        <f>M96*N96/100*O96/100*J96*K96*L96/1000000</f>
        <v>205.62197676480895</v>
      </c>
      <c r="R96" s="169">
        <v>108</v>
      </c>
      <c r="S96" s="169">
        <v>108</v>
      </c>
      <c r="T96" s="169">
        <v>108</v>
      </c>
      <c r="U96" s="169">
        <v>108</v>
      </c>
      <c r="V96" s="169">
        <v>108</v>
      </c>
      <c r="W96" s="169">
        <v>108</v>
      </c>
      <c r="X96" s="81">
        <f t="shared" si="113"/>
        <v>107.99999999999999</v>
      </c>
      <c r="Y96" s="82">
        <f>R96*S96/100*T96/100*U96/100*V96/100*W96/100</f>
        <v>158.6874322944</v>
      </c>
      <c r="Z96" s="91">
        <f t="shared" ref="Z96:Z99" si="115">E96*F96*G96*J96*K96*L96*M96*N96*O96*R96*S96*T96*U96*V96*W96/1E+28</f>
        <v>429.57860301366514</v>
      </c>
    </row>
    <row r="97" spans="1:26" ht="15.75" thickBot="1" x14ac:dyDescent="0.3">
      <c r="A97" s="279"/>
      <c r="B97" s="281" t="s">
        <v>59</v>
      </c>
      <c r="C97" s="278" t="s">
        <v>16</v>
      </c>
      <c r="D97" s="79" t="s">
        <v>8</v>
      </c>
      <c r="E97" s="147">
        <v>104.6</v>
      </c>
      <c r="F97" s="147">
        <v>104.5</v>
      </c>
      <c r="G97" s="147">
        <v>104.5</v>
      </c>
      <c r="H97" s="171">
        <f t="shared" si="114"/>
        <v>104.53332270634017</v>
      </c>
      <c r="I97" s="82">
        <f>E97*F97/100*G97/100</f>
        <v>114.22581499999998</v>
      </c>
      <c r="J97" s="147">
        <v>104.5</v>
      </c>
      <c r="K97" s="169">
        <v>104</v>
      </c>
      <c r="L97" s="169">
        <v>104</v>
      </c>
      <c r="M97" s="169">
        <v>103.9</v>
      </c>
      <c r="N97" s="169">
        <v>103.9</v>
      </c>
      <c r="O97" s="169">
        <v>103.5</v>
      </c>
      <c r="P97" s="81">
        <f t="shared" ref="P97:P99" si="116">GEOMEAN(J97:O97)</f>
        <v>103.966255460764</v>
      </c>
      <c r="Q97" s="82">
        <f>M97*N97/100*O97/100*J97*K97*L97/1000000</f>
        <v>126.285769230192</v>
      </c>
      <c r="R97" s="169">
        <v>103.5</v>
      </c>
      <c r="S97" s="169">
        <v>103</v>
      </c>
      <c r="T97" s="169">
        <v>103</v>
      </c>
      <c r="U97" s="169">
        <v>102.5</v>
      </c>
      <c r="V97" s="169">
        <v>102.5</v>
      </c>
      <c r="W97" s="169">
        <v>102.5</v>
      </c>
      <c r="X97" s="81">
        <f t="shared" si="113"/>
        <v>102.83265903742924</v>
      </c>
      <c r="Y97" s="82">
        <f t="shared" ref="Y97:Y99" si="117">R97*S97/100*T97/100*U97/100*V97/100*W97/100</f>
        <v>118.24598283046875</v>
      </c>
      <c r="Z97" s="91">
        <f t="shared" si="115"/>
        <v>170.57095254365657</v>
      </c>
    </row>
    <row r="98" spans="1:26" ht="15.75" thickBot="1" x14ac:dyDescent="0.3">
      <c r="A98" s="279"/>
      <c r="B98" s="282"/>
      <c r="C98" s="279"/>
      <c r="D98" s="79" t="s">
        <v>49</v>
      </c>
      <c r="E98" s="147">
        <v>104.6</v>
      </c>
      <c r="F98" s="147">
        <v>104.5</v>
      </c>
      <c r="G98" s="147">
        <v>104.5</v>
      </c>
      <c r="H98" s="171">
        <f t="shared" si="114"/>
        <v>104.53332270634017</v>
      </c>
      <c r="I98" s="82">
        <f t="shared" ref="I98:I99" si="118">E98*F98/100*G98/100</f>
        <v>114.22581499999998</v>
      </c>
      <c r="J98" s="147">
        <v>104.5</v>
      </c>
      <c r="K98" s="169">
        <v>104</v>
      </c>
      <c r="L98" s="169">
        <v>104</v>
      </c>
      <c r="M98" s="169">
        <v>103.9</v>
      </c>
      <c r="N98" s="169">
        <v>103.9</v>
      </c>
      <c r="O98" s="169">
        <v>103.5</v>
      </c>
      <c r="P98" s="81">
        <f t="shared" si="116"/>
        <v>103.966255460764</v>
      </c>
      <c r="Q98" s="82">
        <f t="shared" ref="Q98:Q99" si="119">M98*N98/100*O98/100*J98*K98*L98/1000000</f>
        <v>126.285769230192</v>
      </c>
      <c r="R98" s="169">
        <v>103.5</v>
      </c>
      <c r="S98" s="169">
        <v>103</v>
      </c>
      <c r="T98" s="169">
        <v>103</v>
      </c>
      <c r="U98" s="169">
        <v>102.5</v>
      </c>
      <c r="V98" s="169">
        <v>102.5</v>
      </c>
      <c r="W98" s="169">
        <v>102.5</v>
      </c>
      <c r="X98" s="81">
        <f t="shared" si="113"/>
        <v>102.83265903742924</v>
      </c>
      <c r="Y98" s="82">
        <f t="shared" si="117"/>
        <v>118.24598283046875</v>
      </c>
      <c r="Z98" s="91">
        <f t="shared" si="115"/>
        <v>170.57095254365657</v>
      </c>
    </row>
    <row r="99" spans="1:26" ht="15.75" thickBot="1" x14ac:dyDescent="0.3">
      <c r="A99" s="280"/>
      <c r="B99" s="283"/>
      <c r="C99" s="280"/>
      <c r="D99" s="79" t="s">
        <v>50</v>
      </c>
      <c r="E99" s="147">
        <v>104.6</v>
      </c>
      <c r="F99" s="147">
        <v>104.5</v>
      </c>
      <c r="G99" s="147">
        <v>104.5</v>
      </c>
      <c r="H99" s="171">
        <f t="shared" si="114"/>
        <v>104.53332270634017</v>
      </c>
      <c r="I99" s="82">
        <f t="shared" si="118"/>
        <v>114.22581499999998</v>
      </c>
      <c r="J99" s="147">
        <v>104.5</v>
      </c>
      <c r="K99" s="169">
        <v>104</v>
      </c>
      <c r="L99" s="169">
        <v>104</v>
      </c>
      <c r="M99" s="169">
        <v>103.9</v>
      </c>
      <c r="N99" s="169">
        <v>103.9</v>
      </c>
      <c r="O99" s="169">
        <v>103.5</v>
      </c>
      <c r="P99" s="81">
        <f t="shared" si="116"/>
        <v>103.966255460764</v>
      </c>
      <c r="Q99" s="82">
        <f t="shared" si="119"/>
        <v>126.285769230192</v>
      </c>
      <c r="R99" s="169">
        <v>103.5</v>
      </c>
      <c r="S99" s="169">
        <v>103</v>
      </c>
      <c r="T99" s="169">
        <v>103</v>
      </c>
      <c r="U99" s="169">
        <v>102.5</v>
      </c>
      <c r="V99" s="169">
        <v>102.5</v>
      </c>
      <c r="W99" s="169">
        <v>102.5</v>
      </c>
      <c r="X99" s="81">
        <f t="shared" si="113"/>
        <v>102.83265903742924</v>
      </c>
      <c r="Y99" s="82">
        <f t="shared" si="117"/>
        <v>118.24598283046875</v>
      </c>
      <c r="Z99" s="91">
        <f t="shared" si="115"/>
        <v>170.57095254365657</v>
      </c>
    </row>
    <row r="100" spans="1:26" ht="15.75" thickBot="1" x14ac:dyDescent="0.3">
      <c r="A100" s="275" t="s">
        <v>23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7"/>
    </row>
    <row r="101" spans="1:26" ht="15.75" thickBot="1" x14ac:dyDescent="0.3">
      <c r="A101" s="278">
        <v>10</v>
      </c>
      <c r="B101" s="281" t="s">
        <v>73</v>
      </c>
      <c r="C101" s="278" t="s">
        <v>15</v>
      </c>
      <c r="D101" s="79" t="s">
        <v>8</v>
      </c>
      <c r="E101" s="88">
        <v>654.70000000000005</v>
      </c>
      <c r="F101" s="88">
        <v>692.4</v>
      </c>
      <c r="G101" s="88">
        <v>738.8</v>
      </c>
      <c r="H101" s="81">
        <f>AVERAGE(E101:G101)</f>
        <v>695.29999999999984</v>
      </c>
      <c r="I101" s="174">
        <f>G101-585</f>
        <v>153.79999999999995</v>
      </c>
      <c r="J101" s="88">
        <f>G101*J104*J107/10000</f>
        <v>784.53171999999995</v>
      </c>
      <c r="K101" s="88">
        <f>J101*K104*K107/10000</f>
        <v>833.09423346799986</v>
      </c>
      <c r="L101" s="88">
        <f>K101*L104*L107/10000</f>
        <v>884.66276651966905</v>
      </c>
      <c r="M101" s="88">
        <f>L101*M104*M107/10000</f>
        <v>938.51661243155388</v>
      </c>
      <c r="N101" s="88">
        <f>M101*N104*N107/10000</f>
        <v>995.64881121332473</v>
      </c>
      <c r="O101" s="88">
        <f>N101*O104*O107/10000</f>
        <v>1056.2589325959359</v>
      </c>
      <c r="P101" s="81">
        <f>AVERAGE(J101:O101)</f>
        <v>915.45217937141388</v>
      </c>
      <c r="Q101" s="82">
        <f>O101-G101</f>
        <v>317.45893259593595</v>
      </c>
      <c r="R101" s="88">
        <f>O101*R104*R107/10000</f>
        <v>1127.0546875531784</v>
      </c>
      <c r="S101" s="88">
        <f>R101*S104*S107/10000</f>
        <v>1202.5955279864299</v>
      </c>
      <c r="T101" s="88">
        <f>S101*T104*T107/10000</f>
        <v>1283.1994932497203</v>
      </c>
      <c r="U101" s="88">
        <f>T101*U104*U107/10000</f>
        <v>1369.2059392847825</v>
      </c>
      <c r="V101" s="88">
        <f>U101*V104*V107/10000</f>
        <v>1460.976967365345</v>
      </c>
      <c r="W101" s="88">
        <f>V101*W104*W107/10000</f>
        <v>1558.8989486030073</v>
      </c>
      <c r="X101" s="81">
        <f>AVERAGE(R101:W101)</f>
        <v>1333.6552606737439</v>
      </c>
      <c r="Y101" s="82">
        <f>W101-O101</f>
        <v>502.64001600707138</v>
      </c>
      <c r="Z101" s="91">
        <f>W101-585</f>
        <v>973.89894860300728</v>
      </c>
    </row>
    <row r="102" spans="1:26" ht="15.75" thickBot="1" x14ac:dyDescent="0.3">
      <c r="A102" s="279"/>
      <c r="B102" s="282"/>
      <c r="C102" s="279"/>
      <c r="D102" s="79" t="s">
        <v>49</v>
      </c>
      <c r="E102" s="88">
        <v>661.9</v>
      </c>
      <c r="F102" s="88">
        <v>708.3</v>
      </c>
      <c r="G102" s="88">
        <v>764.6</v>
      </c>
      <c r="H102" s="81">
        <f>AVERAGE(E102:G102)</f>
        <v>711.59999999999991</v>
      </c>
      <c r="I102" s="174">
        <f>G102-585</f>
        <v>179.60000000000002</v>
      </c>
      <c r="J102" s="88">
        <f t="shared" ref="J102:J103" si="120">G102*J105*J108/10000</f>
        <v>823.00473560000012</v>
      </c>
      <c r="K102" s="88">
        <f t="shared" ref="K102:O103" si="121">J102*K105*K108/10000</f>
        <v>885.87077533354181</v>
      </c>
      <c r="L102" s="88">
        <f t="shared" si="121"/>
        <v>956.28421391092832</v>
      </c>
      <c r="M102" s="88">
        <f t="shared" si="121"/>
        <v>1031.2951476501016</v>
      </c>
      <c r="N102" s="88">
        <f t="shared" si="121"/>
        <v>1112.1899390317756</v>
      </c>
      <c r="O102" s="88">
        <f t="shared" si="121"/>
        <v>1199.4301178494279</v>
      </c>
      <c r="P102" s="81">
        <f>AVERAGE(J102:O102)</f>
        <v>1001.3458215626292</v>
      </c>
      <c r="Q102" s="82">
        <f>O102-G102</f>
        <v>434.83011784942789</v>
      </c>
      <c r="R102" s="88">
        <f t="shared" ref="R102:R103" si="122">O102*R105*R108/10000</f>
        <v>1307.2588854440914</v>
      </c>
      <c r="S102" s="88">
        <f t="shared" ref="S102:W103" si="123">R102*S105*S108/10000</f>
        <v>1424.7814592455152</v>
      </c>
      <c r="T102" s="88">
        <f t="shared" si="123"/>
        <v>1552.8693124316867</v>
      </c>
      <c r="U102" s="88">
        <f t="shared" si="123"/>
        <v>1692.4722636192951</v>
      </c>
      <c r="V102" s="88">
        <f t="shared" si="123"/>
        <v>1844.6255201186698</v>
      </c>
      <c r="W102" s="88">
        <f t="shared" si="123"/>
        <v>2010.4573543773379</v>
      </c>
      <c r="X102" s="81">
        <f>AVERAGE(R102:W102)</f>
        <v>1638.7441325394327</v>
      </c>
      <c r="Y102" s="82">
        <f>W102-O102</f>
        <v>811.02723652790996</v>
      </c>
      <c r="Z102" s="91">
        <f t="shared" ref="Z102:Z103" si="124">W102-585</f>
        <v>1425.4573543773379</v>
      </c>
    </row>
    <row r="103" spans="1:26" ht="15.75" thickBot="1" x14ac:dyDescent="0.3">
      <c r="A103" s="279"/>
      <c r="B103" s="283"/>
      <c r="C103" s="280"/>
      <c r="D103" s="79" t="s">
        <v>50</v>
      </c>
      <c r="E103" s="88">
        <v>661.9</v>
      </c>
      <c r="F103" s="88">
        <v>708.3</v>
      </c>
      <c r="G103" s="88">
        <v>764.6</v>
      </c>
      <c r="H103" s="81">
        <f>AVERAGE(E103:G103)</f>
        <v>711.59999999999991</v>
      </c>
      <c r="I103" s="174">
        <f>G103-585</f>
        <v>179.60000000000002</v>
      </c>
      <c r="J103" s="88">
        <f t="shared" si="120"/>
        <v>823.00473560000012</v>
      </c>
      <c r="K103" s="88">
        <f t="shared" si="121"/>
        <v>885.87077533354181</v>
      </c>
      <c r="L103" s="88">
        <f t="shared" si="121"/>
        <v>956.28421391092832</v>
      </c>
      <c r="M103" s="88">
        <f t="shared" si="121"/>
        <v>1031.2951476501016</v>
      </c>
      <c r="N103" s="88">
        <f t="shared" si="121"/>
        <v>1112.1899390317756</v>
      </c>
      <c r="O103" s="88">
        <f t="shared" si="121"/>
        <v>1199.4301178494279</v>
      </c>
      <c r="P103" s="81">
        <f>AVERAGE(J103:O103)</f>
        <v>1001.3458215626292</v>
      </c>
      <c r="Q103" s="82">
        <f t="shared" ref="Q103" si="125">O103-G103</f>
        <v>434.83011784942789</v>
      </c>
      <c r="R103" s="88">
        <f t="shared" si="122"/>
        <v>1307.2588854440914</v>
      </c>
      <c r="S103" s="88">
        <f t="shared" si="123"/>
        <v>1424.7814592455152</v>
      </c>
      <c r="T103" s="88">
        <f t="shared" si="123"/>
        <v>1552.8693124316867</v>
      </c>
      <c r="U103" s="88">
        <f t="shared" si="123"/>
        <v>1692.4722636192951</v>
      </c>
      <c r="V103" s="88">
        <f t="shared" si="123"/>
        <v>1844.6255201186698</v>
      </c>
      <c r="W103" s="88">
        <f t="shared" si="123"/>
        <v>2010.4573543773379</v>
      </c>
      <c r="X103" s="81">
        <f>AVERAGE(R103:W103)</f>
        <v>1638.7441325394327</v>
      </c>
      <c r="Y103" s="82">
        <f t="shared" ref="Y103" si="126">W103-O103</f>
        <v>811.02723652790996</v>
      </c>
      <c r="Z103" s="91">
        <f t="shared" si="124"/>
        <v>1425.4573543773379</v>
      </c>
    </row>
    <row r="104" spans="1:26" ht="15.75" thickBot="1" x14ac:dyDescent="0.3">
      <c r="A104" s="279"/>
      <c r="B104" s="281" t="s">
        <v>58</v>
      </c>
      <c r="C104" s="278" t="s">
        <v>16</v>
      </c>
      <c r="D104" s="79" t="s">
        <v>8</v>
      </c>
      <c r="E104" s="88">
        <v>101</v>
      </c>
      <c r="F104" s="84">
        <v>101.5</v>
      </c>
      <c r="G104" s="84">
        <v>102.5</v>
      </c>
      <c r="H104" s="81">
        <f>GEOMEAN(E104:G104)</f>
        <v>101.6647570485474</v>
      </c>
      <c r="I104" s="174">
        <f>E104*F104/100*G104/100</f>
        <v>105.07787500000001</v>
      </c>
      <c r="J104" s="88">
        <v>102.5</v>
      </c>
      <c r="K104" s="88">
        <v>102.5</v>
      </c>
      <c r="L104" s="88">
        <v>102.5</v>
      </c>
      <c r="M104" s="88">
        <v>102.5</v>
      </c>
      <c r="N104" s="88">
        <v>102.5</v>
      </c>
      <c r="O104" s="88">
        <v>102.5</v>
      </c>
      <c r="P104" s="81">
        <f>GEOMEAN(J104:O104)</f>
        <v>102.5</v>
      </c>
      <c r="Q104" s="82">
        <f>M104*N104/100*O104/100*J104*K104*L104/1000000</f>
        <v>115.96934182128906</v>
      </c>
      <c r="R104" s="84">
        <v>102.5</v>
      </c>
      <c r="S104" s="84">
        <v>102.5</v>
      </c>
      <c r="T104" s="84">
        <v>102.5</v>
      </c>
      <c r="U104" s="84">
        <v>102.5</v>
      </c>
      <c r="V104" s="84">
        <v>102.5</v>
      </c>
      <c r="W104" s="84">
        <v>102.5</v>
      </c>
      <c r="X104" s="81">
        <f t="shared" ref="X104:X109" si="127">GEOMEAN(R104:W104)</f>
        <v>102.5</v>
      </c>
      <c r="Y104" s="82">
        <f>R104*S104/100*T104/100*U104/100*V104/100*W104/100</f>
        <v>115.96934182128908</v>
      </c>
      <c r="Z104" s="91">
        <f>E104*F104*G104*J104*K104*L104*M104*N104*O104*R104*S104*T104*U104*V104*W104/1E+28</f>
        <v>141.31805976304952</v>
      </c>
    </row>
    <row r="105" spans="1:26" ht="15.75" thickBot="1" x14ac:dyDescent="0.3">
      <c r="A105" s="279"/>
      <c r="B105" s="282"/>
      <c r="C105" s="279"/>
      <c r="D105" s="79" t="s">
        <v>49</v>
      </c>
      <c r="E105" s="84">
        <v>102.5</v>
      </c>
      <c r="F105" s="88">
        <v>103</v>
      </c>
      <c r="G105" s="88">
        <v>104</v>
      </c>
      <c r="H105" s="81">
        <f>AVERAGE(E105:G105)</f>
        <v>103.16666666666667</v>
      </c>
      <c r="I105" s="174">
        <f>E105*F105/100*G105/100</f>
        <v>109.79800000000002</v>
      </c>
      <c r="J105" s="88">
        <v>104.2</v>
      </c>
      <c r="K105" s="88">
        <v>104.2</v>
      </c>
      <c r="L105" s="88">
        <v>104.5</v>
      </c>
      <c r="M105" s="88">
        <v>104.5</v>
      </c>
      <c r="N105" s="88">
        <v>104.5</v>
      </c>
      <c r="O105" s="88">
        <v>104.5</v>
      </c>
      <c r="P105" s="81">
        <f>GEOMEAN(J105:O105)</f>
        <v>104.39990415330573</v>
      </c>
      <c r="Q105" s="82">
        <f>M105*N105/100*O105/100*J105*K105*L105/1000000</f>
        <v>129.47937658890027</v>
      </c>
      <c r="R105" s="88">
        <v>105</v>
      </c>
      <c r="S105" s="88">
        <v>105</v>
      </c>
      <c r="T105" s="88">
        <v>105</v>
      </c>
      <c r="U105" s="88">
        <v>105</v>
      </c>
      <c r="V105" s="88">
        <v>105</v>
      </c>
      <c r="W105" s="88">
        <v>105</v>
      </c>
      <c r="X105" s="81">
        <f t="shared" si="127"/>
        <v>105</v>
      </c>
      <c r="Y105" s="82">
        <f t="shared" ref="Y105:Y107" si="128">R105*S105/100*T105/100*U105/100*V105/100*W105/100</f>
        <v>134.0095640625</v>
      </c>
      <c r="Z105" s="91">
        <f>E105*F105*G105*J105*K105*L105*M105*N105*O105*R105*S105*T105*U105*V105*W105/1E+28</f>
        <v>190.51572313819312</v>
      </c>
    </row>
    <row r="106" spans="1:26" ht="15.75" thickBot="1" x14ac:dyDescent="0.3">
      <c r="A106" s="279"/>
      <c r="B106" s="283"/>
      <c r="C106" s="280"/>
      <c r="D106" s="79" t="s">
        <v>50</v>
      </c>
      <c r="E106" s="88">
        <v>102.5</v>
      </c>
      <c r="F106" s="88">
        <v>103</v>
      </c>
      <c r="G106" s="88">
        <v>104</v>
      </c>
      <c r="H106" s="81">
        <f t="shared" ref="H106:H109" si="129">GEOMEAN(E106:G106)</f>
        <v>103.16478477182687</v>
      </c>
      <c r="I106" s="174">
        <f>E106*F106/100*G106/100</f>
        <v>109.79800000000002</v>
      </c>
      <c r="J106" s="88">
        <v>104.2</v>
      </c>
      <c r="K106" s="88">
        <v>104.2</v>
      </c>
      <c r="L106" s="88">
        <v>104.5</v>
      </c>
      <c r="M106" s="88">
        <v>104.5</v>
      </c>
      <c r="N106" s="88">
        <v>104.5</v>
      </c>
      <c r="O106" s="88">
        <v>104.5</v>
      </c>
      <c r="P106" s="81">
        <f>GEOMEAN(J106:O106)</f>
        <v>104.39990415330573</v>
      </c>
      <c r="Q106" s="82">
        <f t="shared" ref="Q106:Q108" si="130">M106*N106/100*O106/100*J106*K106*L106/1000000</f>
        <v>129.47937658890027</v>
      </c>
      <c r="R106" s="88">
        <v>105</v>
      </c>
      <c r="S106" s="88">
        <v>105</v>
      </c>
      <c r="T106" s="88">
        <v>105</v>
      </c>
      <c r="U106" s="88">
        <v>105</v>
      </c>
      <c r="V106" s="88">
        <v>105</v>
      </c>
      <c r="W106" s="88">
        <v>105</v>
      </c>
      <c r="X106" s="81">
        <f t="shared" si="127"/>
        <v>105</v>
      </c>
      <c r="Y106" s="82">
        <f t="shared" si="128"/>
        <v>134.0095640625</v>
      </c>
      <c r="Z106" s="91">
        <f>E106*F106*G106*J106*K106*L106*M106*N106*O106*R106*S106*T106*U106*V106*W106/1E+28</f>
        <v>190.51572313819312</v>
      </c>
    </row>
    <row r="107" spans="1:26" ht="15.75" thickBot="1" x14ac:dyDescent="0.3">
      <c r="A107" s="279"/>
      <c r="B107" s="281" t="s">
        <v>59</v>
      </c>
      <c r="C107" s="278" t="s">
        <v>16</v>
      </c>
      <c r="D107" s="79" t="s">
        <v>8</v>
      </c>
      <c r="E107" s="84">
        <v>104.1</v>
      </c>
      <c r="F107" s="84">
        <v>104.2</v>
      </c>
      <c r="G107" s="84">
        <v>104.1</v>
      </c>
      <c r="H107" s="81">
        <f t="shared" si="129"/>
        <v>104.13332266552815</v>
      </c>
      <c r="I107" s="174">
        <f>E107*F107/100*G107/100</f>
        <v>112.91956019999998</v>
      </c>
      <c r="J107" s="84">
        <v>103.6</v>
      </c>
      <c r="K107" s="84">
        <v>103.6</v>
      </c>
      <c r="L107" s="84">
        <v>103.6</v>
      </c>
      <c r="M107" s="84">
        <v>103.5</v>
      </c>
      <c r="N107" s="84">
        <v>103.5</v>
      </c>
      <c r="O107" s="84">
        <v>103.5</v>
      </c>
      <c r="P107" s="81">
        <f t="shared" ref="P107:P109" si="131">GEOMEAN(J107:O107)</f>
        <v>103.54998792853624</v>
      </c>
      <c r="Q107" s="82">
        <f t="shared" si="130"/>
        <v>123.28218289391759</v>
      </c>
      <c r="R107" s="84">
        <v>104.1</v>
      </c>
      <c r="S107" s="84">
        <v>104.1</v>
      </c>
      <c r="T107" s="84">
        <v>104.1</v>
      </c>
      <c r="U107" s="84">
        <v>104.1</v>
      </c>
      <c r="V107" s="84">
        <v>104.1</v>
      </c>
      <c r="W107" s="84">
        <v>104.1</v>
      </c>
      <c r="X107" s="81">
        <f t="shared" si="127"/>
        <v>104.1</v>
      </c>
      <c r="Y107" s="82">
        <f t="shared" si="128"/>
        <v>127.263650630231</v>
      </c>
      <c r="Z107" s="91">
        <f>E107*F107*G107*J107*K107*L107*M107*N107*O107*R107*S107*T107*U107*V107*W107/1E+28</f>
        <v>177.16334463358069</v>
      </c>
    </row>
    <row r="108" spans="1:26" ht="15.75" thickBot="1" x14ac:dyDescent="0.3">
      <c r="A108" s="279"/>
      <c r="B108" s="282"/>
      <c r="C108" s="279"/>
      <c r="D108" s="79" t="s">
        <v>49</v>
      </c>
      <c r="E108" s="84">
        <v>103.7</v>
      </c>
      <c r="F108" s="84">
        <v>103.9</v>
      </c>
      <c r="G108" s="84">
        <v>103.8</v>
      </c>
      <c r="H108" s="81">
        <f>AVERAGE(E108:G108)</f>
        <v>103.80000000000001</v>
      </c>
      <c r="I108" s="174">
        <f>E108*F108/100*G108/100</f>
        <v>111.8385834</v>
      </c>
      <c r="J108" s="84">
        <v>103.3</v>
      </c>
      <c r="K108" s="84">
        <v>103.3</v>
      </c>
      <c r="L108" s="84">
        <v>103.3</v>
      </c>
      <c r="M108" s="84">
        <v>103.2</v>
      </c>
      <c r="N108" s="84">
        <v>103.2</v>
      </c>
      <c r="O108" s="84">
        <v>103.2</v>
      </c>
      <c r="P108" s="81">
        <f t="shared" si="131"/>
        <v>103.24998789346176</v>
      </c>
      <c r="Q108" s="82">
        <f t="shared" si="130"/>
        <v>121.15464138371036</v>
      </c>
      <c r="R108" s="84">
        <v>103.8</v>
      </c>
      <c r="S108" s="84">
        <v>103.8</v>
      </c>
      <c r="T108" s="84">
        <v>103.8</v>
      </c>
      <c r="U108" s="84">
        <v>103.8</v>
      </c>
      <c r="V108" s="84">
        <v>103.8</v>
      </c>
      <c r="W108" s="84">
        <v>103.8</v>
      </c>
      <c r="X108" s="81">
        <f t="shared" si="127"/>
        <v>103.79999999999998</v>
      </c>
      <c r="Y108" s="82">
        <f>R108*S108/100*T108/100*U108/100*V108/100*W108/100</f>
        <v>125.07891954619441</v>
      </c>
      <c r="Z108" s="91">
        <f t="shared" ref="Z108:Z109" si="132">E108*F108*G108*J108*K108*L108*M108*N108*O108*R108*S108*T108*U108*V108*W108/1E+28</f>
        <v>169.47897742698234</v>
      </c>
    </row>
    <row r="109" spans="1:26" ht="15.75" thickBot="1" x14ac:dyDescent="0.3">
      <c r="A109" s="280"/>
      <c r="B109" s="283"/>
      <c r="C109" s="280"/>
      <c r="D109" s="79" t="s">
        <v>50</v>
      </c>
      <c r="E109" s="84">
        <v>103.7</v>
      </c>
      <c r="F109" s="84">
        <v>103.9</v>
      </c>
      <c r="G109" s="84">
        <v>103.8</v>
      </c>
      <c r="H109" s="81">
        <f t="shared" si="129"/>
        <v>103.79996788695217</v>
      </c>
      <c r="I109" s="174">
        <f t="shared" ref="I109" si="133">E109*F109/100*G109/100</f>
        <v>111.8385834</v>
      </c>
      <c r="J109" s="84">
        <v>103.3</v>
      </c>
      <c r="K109" s="84">
        <v>103.3</v>
      </c>
      <c r="L109" s="84">
        <v>103.3</v>
      </c>
      <c r="M109" s="84">
        <v>103.2</v>
      </c>
      <c r="N109" s="84">
        <v>103.2</v>
      </c>
      <c r="O109" s="84">
        <v>103.2</v>
      </c>
      <c r="P109" s="81">
        <f t="shared" si="131"/>
        <v>103.24998789346176</v>
      </c>
      <c r="Q109" s="82">
        <f>M109*N109/100*O109/100*J109*K109*L109/1000000</f>
        <v>121.15464138371036</v>
      </c>
      <c r="R109" s="84">
        <v>103.8</v>
      </c>
      <c r="S109" s="84">
        <v>103.8</v>
      </c>
      <c r="T109" s="84">
        <v>103.8</v>
      </c>
      <c r="U109" s="84">
        <v>103.8</v>
      </c>
      <c r="V109" s="84">
        <v>103.8</v>
      </c>
      <c r="W109" s="84">
        <v>103.8</v>
      </c>
      <c r="X109" s="81">
        <f t="shared" si="127"/>
        <v>103.79999999999998</v>
      </c>
      <c r="Y109" s="82">
        <f>R109*S109/100*T109/100*U109/100*V109/100*W109/100</f>
        <v>125.07891954619441</v>
      </c>
      <c r="Z109" s="91">
        <f t="shared" si="132"/>
        <v>169.47897742698234</v>
      </c>
    </row>
    <row r="110" spans="1:26" ht="15.75" thickBot="1" x14ac:dyDescent="0.3">
      <c r="A110" s="167"/>
      <c r="B110" s="287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9"/>
    </row>
    <row r="111" spans="1:26" ht="15.75" thickBot="1" x14ac:dyDescent="0.3">
      <c r="A111" s="278">
        <v>11</v>
      </c>
      <c r="B111" s="281" t="s">
        <v>24</v>
      </c>
      <c r="C111" s="278" t="s">
        <v>15</v>
      </c>
      <c r="D111" s="175" t="s">
        <v>8</v>
      </c>
      <c r="E111" s="176">
        <v>2219.5</v>
      </c>
      <c r="F111" s="177">
        <v>2393.6999999999998</v>
      </c>
      <c r="G111" s="177">
        <v>2604</v>
      </c>
      <c r="H111" s="81">
        <f>AVERAGE(E111:G111)</f>
        <v>2405.7333333333331</v>
      </c>
      <c r="I111" s="174">
        <f>G111-2070</f>
        <v>534</v>
      </c>
      <c r="J111" s="177">
        <v>2827.3</v>
      </c>
      <c r="K111" s="177">
        <f>J111*K114*K117/10000</f>
        <v>3043.1643550000003</v>
      </c>
      <c r="L111" s="177">
        <f>K111*L114*L117/10000</f>
        <v>3275.50995350425</v>
      </c>
      <c r="M111" s="177">
        <f>L111*M114*M117/10000</f>
        <v>3525.5951384542996</v>
      </c>
      <c r="N111" s="177">
        <f>M111*N114*N117/10000</f>
        <v>3794.774327275285</v>
      </c>
      <c r="O111" s="178">
        <f>N111*O114*O117/10000</f>
        <v>4084.5053471627534</v>
      </c>
      <c r="P111" s="81">
        <f>AVERAGE(J111:O111)</f>
        <v>3425.1415202327648</v>
      </c>
      <c r="Q111" s="82">
        <f>O111/G111*100</f>
        <v>156.85504405386919</v>
      </c>
      <c r="R111" s="177">
        <f>O111*R114*R117/10000</f>
        <v>4383.5524061552751</v>
      </c>
      <c r="S111" s="177">
        <f>R111*S114*S117/10000</f>
        <v>4704.4941955719332</v>
      </c>
      <c r="T111" s="177">
        <f>S111*T114*T117/10000</f>
        <v>5048.9337381007326</v>
      </c>
      <c r="U111" s="177">
        <f>T111*U114*U117/10000</f>
        <v>5418.5914217357777</v>
      </c>
      <c r="V111" s="177">
        <f>U111*V114*V117/10000</f>
        <v>5815.3135926781624</v>
      </c>
      <c r="W111" s="177">
        <f>V111*W114*W117/10000</f>
        <v>6241.0817773660938</v>
      </c>
      <c r="X111" s="81">
        <f>AVERAGE(R111:W111)</f>
        <v>5268.6611886013288</v>
      </c>
      <c r="Y111" s="82">
        <f>W111-O111</f>
        <v>2156.5764302033404</v>
      </c>
      <c r="Z111" s="91">
        <f>W111-2070</f>
        <v>4171.0817773660938</v>
      </c>
    </row>
    <row r="112" spans="1:26" ht="15.75" thickBot="1" x14ac:dyDescent="0.3">
      <c r="A112" s="279"/>
      <c r="B112" s="282"/>
      <c r="C112" s="279"/>
      <c r="D112" s="79" t="s">
        <v>49</v>
      </c>
      <c r="E112" s="176">
        <v>2243.1999999999998</v>
      </c>
      <c r="F112" s="88">
        <v>2447.1999999999998</v>
      </c>
      <c r="G112" s="88">
        <v>2692.6</v>
      </c>
      <c r="H112" s="81">
        <f>AVERAGE(E112:G112)</f>
        <v>2461</v>
      </c>
      <c r="I112" s="82">
        <f>G112-2070</f>
        <v>622.59999999999991</v>
      </c>
      <c r="J112" s="177">
        <v>2959.6</v>
      </c>
      <c r="K112" s="177">
        <f t="shared" ref="K112:O113" si="134">J112*K115*K118/10000</f>
        <v>3227.9587704000005</v>
      </c>
      <c r="L112" s="177">
        <f t="shared" si="134"/>
        <v>3530.5960449188528</v>
      </c>
      <c r="M112" s="177">
        <f t="shared" si="134"/>
        <v>3861.60707711022</v>
      </c>
      <c r="N112" s="177">
        <f t="shared" si="134"/>
        <v>4223.6520486246882</v>
      </c>
      <c r="O112" s="178">
        <f t="shared" si="134"/>
        <v>4619.6405464434956</v>
      </c>
      <c r="P112" s="81">
        <f>AVERAGE(J112:O112)</f>
        <v>3737.1757479162093</v>
      </c>
      <c r="Q112" s="82">
        <f>O112/G112*100</f>
        <v>171.56802148271174</v>
      </c>
      <c r="R112" s="177">
        <f t="shared" ref="R112:R113" si="135">O112*R115*R118/10000</f>
        <v>5066.5907693119043</v>
      </c>
      <c r="S112" s="177">
        <f t="shared" ref="S112:W113" si="136">R112*S115*S118/10000</f>
        <v>5556.7834262428305</v>
      </c>
      <c r="T112" s="177">
        <f t="shared" si="136"/>
        <v>6094.4022227318246</v>
      </c>
      <c r="U112" s="177">
        <f t="shared" si="136"/>
        <v>6684.0356377811286</v>
      </c>
      <c r="V112" s="177">
        <f t="shared" si="136"/>
        <v>7330.7160857364524</v>
      </c>
      <c r="W112" s="177">
        <f t="shared" si="136"/>
        <v>8039.9628670314551</v>
      </c>
      <c r="X112" s="81">
        <f>AVERAGE(R112:W112)</f>
        <v>6462.0818348059329</v>
      </c>
      <c r="Y112" s="82">
        <f t="shared" ref="Y112:Y113" si="137">W112-O112</f>
        <v>3420.3223205879594</v>
      </c>
      <c r="Z112" s="91">
        <f t="shared" ref="Z112:Z113" si="138">W112-2070</f>
        <v>5969.9628670314551</v>
      </c>
    </row>
    <row r="113" spans="1:26" ht="15.75" thickBot="1" x14ac:dyDescent="0.3">
      <c r="A113" s="279"/>
      <c r="B113" s="283"/>
      <c r="C113" s="280"/>
      <c r="D113" s="79" t="s">
        <v>50</v>
      </c>
      <c r="E113" s="176">
        <v>2243.1999999999998</v>
      </c>
      <c r="F113" s="88">
        <v>2447.1999999999998</v>
      </c>
      <c r="G113" s="88">
        <v>2692.6</v>
      </c>
      <c r="H113" s="81">
        <f>AVERAGE(E113:G113)</f>
        <v>2461</v>
      </c>
      <c r="I113" s="82">
        <f>G113-2070</f>
        <v>622.59999999999991</v>
      </c>
      <c r="J113" s="177">
        <v>2959.6</v>
      </c>
      <c r="K113" s="177">
        <f t="shared" si="134"/>
        <v>3227.9587704000005</v>
      </c>
      <c r="L113" s="177">
        <f t="shared" si="134"/>
        <v>3530.5960449188528</v>
      </c>
      <c r="M113" s="177">
        <f t="shared" si="134"/>
        <v>3861.60707711022</v>
      </c>
      <c r="N113" s="177">
        <f t="shared" si="134"/>
        <v>4223.6520486246882</v>
      </c>
      <c r="O113" s="178">
        <f t="shared" si="134"/>
        <v>4619.6405464434956</v>
      </c>
      <c r="P113" s="81">
        <f>AVERAGE(J113:O113)</f>
        <v>3737.1757479162093</v>
      </c>
      <c r="Q113" s="82">
        <f>O113/G113*100</f>
        <v>171.56802148271174</v>
      </c>
      <c r="R113" s="177">
        <f t="shared" si="135"/>
        <v>5066.5907693119043</v>
      </c>
      <c r="S113" s="177">
        <f t="shared" si="136"/>
        <v>5556.7834262428305</v>
      </c>
      <c r="T113" s="177">
        <f t="shared" si="136"/>
        <v>6094.4022227318246</v>
      </c>
      <c r="U113" s="177">
        <f t="shared" si="136"/>
        <v>6684.0356377811286</v>
      </c>
      <c r="V113" s="177">
        <f t="shared" si="136"/>
        <v>7330.7160857364524</v>
      </c>
      <c r="W113" s="177">
        <f t="shared" si="136"/>
        <v>8039.9628670314551</v>
      </c>
      <c r="X113" s="81">
        <f>AVERAGE(R113:W113)</f>
        <v>6462.0818348059329</v>
      </c>
      <c r="Y113" s="82">
        <f t="shared" si="137"/>
        <v>3420.3223205879594</v>
      </c>
      <c r="Z113" s="91">
        <f t="shared" si="138"/>
        <v>5969.9628670314551</v>
      </c>
    </row>
    <row r="114" spans="1:26" ht="15.75" thickBot="1" x14ac:dyDescent="0.3">
      <c r="A114" s="279"/>
      <c r="B114" s="281" t="s">
        <v>21</v>
      </c>
      <c r="C114" s="278" t="s">
        <v>16</v>
      </c>
      <c r="D114" s="79" t="s">
        <v>8</v>
      </c>
      <c r="E114" s="179">
        <v>103</v>
      </c>
      <c r="F114" s="88">
        <v>103.5</v>
      </c>
      <c r="G114" s="88">
        <v>104.5</v>
      </c>
      <c r="H114" s="81">
        <f>GEOMEAN(E114:G114)</f>
        <v>103.66479383489936</v>
      </c>
      <c r="I114" s="82">
        <f t="shared" ref="I114:I119" si="139">E114*F114/100*G114/100</f>
        <v>111.402225</v>
      </c>
      <c r="J114" s="84">
        <v>104.5</v>
      </c>
      <c r="K114" s="84">
        <v>104.5</v>
      </c>
      <c r="L114" s="88">
        <v>104.5</v>
      </c>
      <c r="M114" s="84">
        <v>104.5</v>
      </c>
      <c r="N114" s="84">
        <v>104.5</v>
      </c>
      <c r="O114" s="84">
        <v>104.5</v>
      </c>
      <c r="P114" s="81">
        <f>GEOMEAN(J114:O114)</f>
        <v>104.5</v>
      </c>
      <c r="Q114" s="82">
        <f>M114*N114/100*O114/100*J114*K114*L114/1000000</f>
        <v>130.22601248475155</v>
      </c>
      <c r="R114" s="84">
        <v>104.5</v>
      </c>
      <c r="S114" s="84">
        <v>104.5</v>
      </c>
      <c r="T114" s="84">
        <v>104.5</v>
      </c>
      <c r="U114" s="84">
        <v>104.5</v>
      </c>
      <c r="V114" s="84">
        <v>104.5</v>
      </c>
      <c r="W114" s="84">
        <v>104.5</v>
      </c>
      <c r="X114" s="81">
        <f>GEOMEAN(R114:W114)</f>
        <v>104.5</v>
      </c>
      <c r="Y114" s="82">
        <f>R114*S114/100*T114/100*U114/100*V114/100*W114/100</f>
        <v>130.22601248475155</v>
      </c>
      <c r="Z114" s="91">
        <f>E114*F114*G114*J114*K114*L114*M114*N114*O114*R114*S114*T114*U114*V114*W114/1E+28</f>
        <v>188.92496494652829</v>
      </c>
    </row>
    <row r="115" spans="1:26" ht="15.75" thickBot="1" x14ac:dyDescent="0.3">
      <c r="A115" s="279"/>
      <c r="B115" s="282"/>
      <c r="C115" s="279"/>
      <c r="D115" s="79" t="s">
        <v>49</v>
      </c>
      <c r="E115" s="88">
        <v>104.5</v>
      </c>
      <c r="F115" s="88">
        <v>105</v>
      </c>
      <c r="G115" s="88">
        <v>106</v>
      </c>
      <c r="H115" s="81">
        <f>AVERAGE(E115:G115)</f>
        <v>105.16666666666667</v>
      </c>
      <c r="I115" s="82">
        <f t="shared" si="139"/>
        <v>116.30849999999998</v>
      </c>
      <c r="J115" s="84">
        <v>106.2</v>
      </c>
      <c r="K115" s="84">
        <v>106.2</v>
      </c>
      <c r="L115" s="84">
        <v>106.5</v>
      </c>
      <c r="M115" s="84">
        <v>106.5</v>
      </c>
      <c r="N115" s="84">
        <v>106.5</v>
      </c>
      <c r="O115" s="84">
        <v>106.5</v>
      </c>
      <c r="P115" s="81">
        <f>GEOMEAN(J115:O115)</f>
        <v>106.39990595606665</v>
      </c>
      <c r="Q115" s="82">
        <f>M115*N115/100*O115/100*J115*K115*L115/1000000</f>
        <v>145.09333547543025</v>
      </c>
      <c r="R115" s="88">
        <v>107</v>
      </c>
      <c r="S115" s="88">
        <v>107</v>
      </c>
      <c r="T115" s="88">
        <v>107</v>
      </c>
      <c r="U115" s="88">
        <v>107</v>
      </c>
      <c r="V115" s="88">
        <v>107</v>
      </c>
      <c r="W115" s="88">
        <v>107</v>
      </c>
      <c r="X115" s="81">
        <f t="shared" ref="X115" si="140">GEOMEAN(R115:W115)</f>
        <v>107</v>
      </c>
      <c r="Y115" s="82">
        <f>R115*S115/100*T115/100*U115/100*V115/100*W115/100</f>
        <v>150.07303518490002</v>
      </c>
      <c r="Z115" s="91">
        <f>E115*F115*G115*J115*K115*L115*M115*N115*O115*R115*S115*T115*U115*V115*W115/1E+28</f>
        <v>253.25707430767625</v>
      </c>
    </row>
    <row r="116" spans="1:26" ht="15.75" thickBot="1" x14ac:dyDescent="0.3">
      <c r="A116" s="279"/>
      <c r="B116" s="283"/>
      <c r="C116" s="280"/>
      <c r="D116" s="79" t="s">
        <v>50</v>
      </c>
      <c r="E116" s="88">
        <v>104.5</v>
      </c>
      <c r="F116" s="88">
        <v>105</v>
      </c>
      <c r="G116" s="88">
        <v>106</v>
      </c>
      <c r="H116" s="81">
        <f>GEOMEAN(E116:G116)</f>
        <v>105.164820507803</v>
      </c>
      <c r="I116" s="82">
        <f t="shared" si="139"/>
        <v>116.30849999999998</v>
      </c>
      <c r="J116" s="84">
        <v>106.2</v>
      </c>
      <c r="K116" s="84">
        <v>106.2</v>
      </c>
      <c r="L116" s="84">
        <v>106.5</v>
      </c>
      <c r="M116" s="84">
        <v>106.5</v>
      </c>
      <c r="N116" s="84">
        <v>106.5</v>
      </c>
      <c r="O116" s="84">
        <v>106.5</v>
      </c>
      <c r="P116" s="81">
        <f>GEOMEAN(J116:O116)</f>
        <v>106.39990595606665</v>
      </c>
      <c r="Q116" s="82">
        <f t="shared" ref="Q116:Q119" si="141">M116*N116/100*O116/100*J116*K116*L116/1000000</f>
        <v>145.09333547543025</v>
      </c>
      <c r="R116" s="88">
        <v>107</v>
      </c>
      <c r="S116" s="88">
        <v>107</v>
      </c>
      <c r="T116" s="88">
        <v>107</v>
      </c>
      <c r="U116" s="88">
        <v>107</v>
      </c>
      <c r="V116" s="88">
        <v>107</v>
      </c>
      <c r="W116" s="88">
        <v>107</v>
      </c>
      <c r="X116" s="81">
        <f>GEOMEAN(R116:W116)</f>
        <v>107</v>
      </c>
      <c r="Y116" s="82">
        <f>R116*S116/100*T116/100*U116/100*V116/100*W116/100</f>
        <v>150.07303518490002</v>
      </c>
      <c r="Z116" s="91">
        <f t="shared" ref="Z116:Z119" si="142">E116*F116*G116*J116*K116*L116*M116*N116*O116*R116*S116*T116*U116*V116*W116/1E+28</f>
        <v>253.25707430767625</v>
      </c>
    </row>
    <row r="117" spans="1:26" ht="15.75" thickBot="1" x14ac:dyDescent="0.3">
      <c r="A117" s="279"/>
      <c r="B117" s="281" t="s">
        <v>22</v>
      </c>
      <c r="C117" s="278" t="s">
        <v>16</v>
      </c>
      <c r="D117" s="79" t="s">
        <v>8</v>
      </c>
      <c r="E117" s="88">
        <v>104.1</v>
      </c>
      <c r="F117" s="88">
        <v>104.2</v>
      </c>
      <c r="G117" s="88">
        <v>104.1</v>
      </c>
      <c r="H117" s="81">
        <f t="shared" ref="H117:H119" si="143">GEOMEAN(E117:G117)</f>
        <v>104.13332266552815</v>
      </c>
      <c r="I117" s="82">
        <f t="shared" si="139"/>
        <v>112.91956019999998</v>
      </c>
      <c r="J117" s="88">
        <v>103</v>
      </c>
      <c r="K117" s="88">
        <v>103</v>
      </c>
      <c r="L117" s="88">
        <v>103</v>
      </c>
      <c r="M117" s="88">
        <v>103</v>
      </c>
      <c r="N117" s="88">
        <v>103</v>
      </c>
      <c r="O117" s="88">
        <v>103</v>
      </c>
      <c r="P117" s="81">
        <f t="shared" ref="P117:P119" si="144">GEOMEAN(J117:O117)</f>
        <v>103</v>
      </c>
      <c r="Q117" s="82">
        <f t="shared" si="141"/>
        <v>119.40522965289999</v>
      </c>
      <c r="R117" s="84">
        <v>102.7</v>
      </c>
      <c r="S117" s="84">
        <v>102.7</v>
      </c>
      <c r="T117" s="84">
        <v>102.7</v>
      </c>
      <c r="U117" s="84">
        <v>102.7</v>
      </c>
      <c r="V117" s="84">
        <v>102.7</v>
      </c>
      <c r="W117" s="84">
        <v>102.7</v>
      </c>
      <c r="X117" s="81">
        <f>GEOMEAN(R117:W117)</f>
        <v>102.7</v>
      </c>
      <c r="Y117" s="82">
        <f>R117*S117/100*T117/100*U117/100*V117/100*W117/100</f>
        <v>117.33367180958631</v>
      </c>
      <c r="Z117" s="91">
        <f>E117*F117*G117*J117*K117*L117*M117*N117*O117*R117*S117*T117*U117*V117*W117/1E+28</f>
        <v>158.20317231819095</v>
      </c>
    </row>
    <row r="118" spans="1:26" ht="15.75" thickBot="1" x14ac:dyDescent="0.3">
      <c r="A118" s="279"/>
      <c r="B118" s="282"/>
      <c r="C118" s="279"/>
      <c r="D118" s="79" t="s">
        <v>49</v>
      </c>
      <c r="E118" s="88">
        <v>103.7</v>
      </c>
      <c r="F118" s="88">
        <v>103.9</v>
      </c>
      <c r="G118" s="88">
        <v>103.8</v>
      </c>
      <c r="H118" s="81">
        <f>AVERAGE(E118:G118)</f>
        <v>103.80000000000001</v>
      </c>
      <c r="I118" s="82">
        <f t="shared" si="139"/>
        <v>111.8385834</v>
      </c>
      <c r="J118" s="84">
        <v>102.7</v>
      </c>
      <c r="K118" s="84">
        <v>102.7</v>
      </c>
      <c r="L118" s="88">
        <v>102.7</v>
      </c>
      <c r="M118" s="88">
        <v>102.7</v>
      </c>
      <c r="N118" s="84">
        <v>102.7</v>
      </c>
      <c r="O118" s="88">
        <v>102.7</v>
      </c>
      <c r="P118" s="81">
        <f t="shared" si="144"/>
        <v>102.7</v>
      </c>
      <c r="Q118" s="82">
        <f t="shared" si="141"/>
        <v>117.33367180958629</v>
      </c>
      <c r="R118" s="84">
        <v>102.5</v>
      </c>
      <c r="S118" s="84">
        <v>102.5</v>
      </c>
      <c r="T118" s="84">
        <v>102.5</v>
      </c>
      <c r="U118" s="84">
        <v>102.5</v>
      </c>
      <c r="V118" s="84">
        <v>102.5</v>
      </c>
      <c r="W118" s="84">
        <v>102.5</v>
      </c>
      <c r="X118" s="81">
        <f>GEOMEAN(R118:W118)</f>
        <v>102.5</v>
      </c>
      <c r="Y118" s="82">
        <f>R118*S118/100*T118/100*U118/100*V118/100*W118/100</f>
        <v>115.96934182128908</v>
      </c>
      <c r="Z118" s="91">
        <f t="shared" si="142"/>
        <v>152.17997604209884</v>
      </c>
    </row>
    <row r="119" spans="1:26" ht="15.75" thickBot="1" x14ac:dyDescent="0.3">
      <c r="A119" s="280"/>
      <c r="B119" s="283"/>
      <c r="C119" s="280"/>
      <c r="D119" s="79" t="s">
        <v>50</v>
      </c>
      <c r="E119" s="88">
        <v>103.7</v>
      </c>
      <c r="F119" s="88">
        <v>103.9</v>
      </c>
      <c r="G119" s="88">
        <v>103.8</v>
      </c>
      <c r="H119" s="81">
        <f t="shared" si="143"/>
        <v>103.79996788695217</v>
      </c>
      <c r="I119" s="82">
        <f t="shared" si="139"/>
        <v>111.8385834</v>
      </c>
      <c r="J119" s="84">
        <v>102.7</v>
      </c>
      <c r="K119" s="84">
        <v>102.7</v>
      </c>
      <c r="L119" s="88">
        <v>102.7</v>
      </c>
      <c r="M119" s="88">
        <v>102.7</v>
      </c>
      <c r="N119" s="84">
        <v>102.7</v>
      </c>
      <c r="O119" s="88">
        <v>102.7</v>
      </c>
      <c r="P119" s="81">
        <f t="shared" si="144"/>
        <v>102.7</v>
      </c>
      <c r="Q119" s="82">
        <f t="shared" si="141"/>
        <v>117.33367180958629</v>
      </c>
      <c r="R119" s="84">
        <v>102.5</v>
      </c>
      <c r="S119" s="84">
        <v>102.5</v>
      </c>
      <c r="T119" s="84">
        <v>102.5</v>
      </c>
      <c r="U119" s="84">
        <v>102.5</v>
      </c>
      <c r="V119" s="84">
        <v>102.5</v>
      </c>
      <c r="W119" s="84">
        <v>102.5</v>
      </c>
      <c r="X119" s="81">
        <f>GEOMEAN(R119:W119)</f>
        <v>102.5</v>
      </c>
      <c r="Y119" s="82">
        <f t="shared" ref="Y119" si="145">R119*S119/100*T119/100*U119/100*V119/100*W119/100</f>
        <v>115.96934182128908</v>
      </c>
      <c r="Z119" s="91">
        <f t="shared" si="142"/>
        <v>152.17997604209884</v>
      </c>
    </row>
    <row r="120" spans="1:26" ht="15.75" thickBot="1" x14ac:dyDescent="0.3">
      <c r="A120" s="167"/>
      <c r="B120" s="180" t="s">
        <v>44</v>
      </c>
      <c r="C120" s="90"/>
      <c r="D120" s="138" t="s">
        <v>8</v>
      </c>
      <c r="E120" s="181">
        <f>E111+E101</f>
        <v>2874.2</v>
      </c>
      <c r="F120" s="182">
        <f t="shared" ref="F120" si="146">F111+F101</f>
        <v>3086.1</v>
      </c>
      <c r="G120" s="182">
        <f t="shared" ref="G120" si="147">G111+G101</f>
        <v>3342.8</v>
      </c>
      <c r="H120" s="183"/>
      <c r="I120" s="184"/>
      <c r="J120" s="182">
        <f>J111+J101</f>
        <v>3611.8317200000001</v>
      </c>
      <c r="K120" s="182">
        <f t="shared" ref="J120:O121" si="148">K111+K101</f>
        <v>3876.2585884680002</v>
      </c>
      <c r="L120" s="182">
        <f t="shared" si="148"/>
        <v>4160.1727200239193</v>
      </c>
      <c r="M120" s="182">
        <f t="shared" si="148"/>
        <v>4464.1117508858533</v>
      </c>
      <c r="N120" s="182">
        <f t="shared" si="148"/>
        <v>4790.4231384886098</v>
      </c>
      <c r="O120" s="182">
        <f t="shared" si="148"/>
        <v>5140.7642797586896</v>
      </c>
      <c r="P120" s="183"/>
      <c r="Q120" s="184"/>
      <c r="R120" s="182">
        <f>R111+R101</f>
        <v>5510.6070937084532</v>
      </c>
      <c r="S120" s="182">
        <f t="shared" ref="S120:W121" si="149">S111+S101</f>
        <v>5907.0897235583634</v>
      </c>
      <c r="T120" s="182">
        <f t="shared" si="149"/>
        <v>6332.1332313504527</v>
      </c>
      <c r="U120" s="182">
        <f t="shared" si="149"/>
        <v>6787.7973610205599</v>
      </c>
      <c r="V120" s="182">
        <f t="shared" si="149"/>
        <v>7276.2905600435079</v>
      </c>
      <c r="W120" s="182">
        <f t="shared" si="149"/>
        <v>7799.9807259691006</v>
      </c>
      <c r="X120" s="183"/>
      <c r="Y120" s="184"/>
      <c r="Z120" s="185"/>
    </row>
    <row r="121" spans="1:26" ht="15.75" thickBot="1" x14ac:dyDescent="0.3">
      <c r="A121" s="167"/>
      <c r="B121" s="180"/>
      <c r="C121" s="90"/>
      <c r="D121" s="78" t="s">
        <v>49</v>
      </c>
      <c r="E121" s="181">
        <f t="shared" ref="E121" si="150">E112+E102</f>
        <v>2905.1</v>
      </c>
      <c r="F121" s="182">
        <f t="shared" ref="F121" si="151">F112+F102</f>
        <v>3155.5</v>
      </c>
      <c r="G121" s="182">
        <f t="shared" ref="G121" si="152">G112+G102</f>
        <v>3457.2</v>
      </c>
      <c r="H121" s="183"/>
      <c r="I121" s="184"/>
      <c r="J121" s="182">
        <f t="shared" si="148"/>
        <v>3782.6047355999999</v>
      </c>
      <c r="K121" s="182">
        <f t="shared" si="148"/>
        <v>4113.8295457335425</v>
      </c>
      <c r="L121" s="182">
        <f t="shared" si="148"/>
        <v>4486.8802588297813</v>
      </c>
      <c r="M121" s="182">
        <f t="shared" si="148"/>
        <v>4892.9022247603216</v>
      </c>
      <c r="N121" s="182">
        <f t="shared" si="148"/>
        <v>5335.841987656464</v>
      </c>
      <c r="O121" s="182">
        <f t="shared" si="148"/>
        <v>5819.0706642929235</v>
      </c>
      <c r="P121" s="183"/>
      <c r="Q121" s="184"/>
      <c r="R121" s="182">
        <f>R112+R102</f>
        <v>6373.8496547559953</v>
      </c>
      <c r="S121" s="182">
        <f t="shared" si="149"/>
        <v>6981.5648854883457</v>
      </c>
      <c r="T121" s="182">
        <f t="shared" si="149"/>
        <v>7647.2715351635115</v>
      </c>
      <c r="U121" s="182">
        <f t="shared" si="149"/>
        <v>8376.5079014004241</v>
      </c>
      <c r="V121" s="182">
        <f t="shared" si="149"/>
        <v>9175.3416058551229</v>
      </c>
      <c r="W121" s="182">
        <f t="shared" si="149"/>
        <v>10050.420221408793</v>
      </c>
      <c r="X121" s="183"/>
      <c r="Y121" s="184"/>
      <c r="Z121" s="185"/>
    </row>
    <row r="122" spans="1:26" ht="15.75" thickBot="1" x14ac:dyDescent="0.3">
      <c r="A122" s="167"/>
      <c r="B122" s="180"/>
      <c r="C122" s="90"/>
      <c r="D122" s="78" t="s">
        <v>50</v>
      </c>
      <c r="E122" s="186">
        <f t="shared" ref="E122" si="153">E113+E103</f>
        <v>2905.1</v>
      </c>
      <c r="F122" s="86">
        <f t="shared" ref="F122" si="154">F113+F103</f>
        <v>3155.5</v>
      </c>
      <c r="G122" s="86">
        <f t="shared" ref="G122" si="155">G113+G103</f>
        <v>3457.2</v>
      </c>
      <c r="H122" s="187"/>
      <c r="I122" s="188"/>
      <c r="J122" s="86">
        <f t="shared" ref="J122:O122" si="156">J113+J103</f>
        <v>3782.6047355999999</v>
      </c>
      <c r="K122" s="86">
        <f t="shared" si="156"/>
        <v>4113.8295457335425</v>
      </c>
      <c r="L122" s="86">
        <f t="shared" si="156"/>
        <v>4486.8802588297813</v>
      </c>
      <c r="M122" s="86">
        <f t="shared" si="156"/>
        <v>4892.9022247603216</v>
      </c>
      <c r="N122" s="86">
        <f t="shared" si="156"/>
        <v>5335.841987656464</v>
      </c>
      <c r="O122" s="86">
        <f t="shared" si="156"/>
        <v>5819.0706642929235</v>
      </c>
      <c r="P122" s="187"/>
      <c r="Q122" s="188"/>
      <c r="R122" s="86">
        <f>R113+R103</f>
        <v>6373.8496547559953</v>
      </c>
      <c r="S122" s="86">
        <f t="shared" ref="S122:W122" si="157">S113+S103</f>
        <v>6981.5648854883457</v>
      </c>
      <c r="T122" s="86">
        <f t="shared" si="157"/>
        <v>7647.2715351635115</v>
      </c>
      <c r="U122" s="86">
        <f t="shared" si="157"/>
        <v>8376.5079014004241</v>
      </c>
      <c r="V122" s="86">
        <f t="shared" si="157"/>
        <v>9175.3416058551229</v>
      </c>
      <c r="W122" s="86">
        <f t="shared" si="157"/>
        <v>10050.420221408793</v>
      </c>
      <c r="X122" s="187"/>
      <c r="Y122" s="188"/>
      <c r="Z122" s="189"/>
    </row>
    <row r="123" spans="1:26" ht="15.75" thickBot="1" x14ac:dyDescent="0.3">
      <c r="A123" s="167"/>
      <c r="B123" s="190" t="s">
        <v>45</v>
      </c>
      <c r="C123" s="90"/>
      <c r="D123" s="78" t="s">
        <v>8</v>
      </c>
      <c r="E123" s="186">
        <f>E101/E120*100</f>
        <v>22.778512281678385</v>
      </c>
      <c r="F123" s="86">
        <f t="shared" ref="F123" si="158">F101/F120*100</f>
        <v>22.436084378341594</v>
      </c>
      <c r="G123" s="86">
        <f t="shared" ref="G123" si="159">G101/G120*100</f>
        <v>22.101232499700846</v>
      </c>
      <c r="H123" s="187"/>
      <c r="I123" s="188"/>
      <c r="J123" s="86">
        <f>J101/J120*100</f>
        <v>21.721159257109573</v>
      </c>
      <c r="K123" s="86">
        <f t="shared" ref="K123:O123" si="160">K101/K120*100</f>
        <v>21.492225414126995</v>
      </c>
      <c r="L123" s="86">
        <f t="shared" si="160"/>
        <v>21.265048978893901</v>
      </c>
      <c r="M123" s="86">
        <f t="shared" si="160"/>
        <v>21.023591361603248</v>
      </c>
      <c r="N123" s="86">
        <f t="shared" si="160"/>
        <v>20.784151679917244</v>
      </c>
      <c r="O123" s="86">
        <f t="shared" si="160"/>
        <v>20.546729535039436</v>
      </c>
      <c r="P123" s="187"/>
      <c r="Q123" s="188"/>
      <c r="R123" s="86">
        <f>R101/R120*100</f>
        <v>20.452459563665034</v>
      </c>
      <c r="S123" s="86">
        <f t="shared" ref="S123:W124" si="161">S101/S120*100</f>
        <v>20.358511285012277</v>
      </c>
      <c r="T123" s="86">
        <f t="shared" si="161"/>
        <v>20.264884618924111</v>
      </c>
      <c r="U123" s="86">
        <f t="shared" si="161"/>
        <v>20.17157947506729</v>
      </c>
      <c r="V123" s="86">
        <f t="shared" si="161"/>
        <v>20.078595753007001</v>
      </c>
      <c r="W123" s="86">
        <f t="shared" si="161"/>
        <v>19.985933342281733</v>
      </c>
      <c r="X123" s="187"/>
      <c r="Y123" s="188"/>
      <c r="Z123" s="189"/>
    </row>
    <row r="124" spans="1:26" ht="15.75" thickBot="1" x14ac:dyDescent="0.3">
      <c r="A124" s="167"/>
      <c r="B124" s="190"/>
      <c r="C124" s="90"/>
      <c r="D124" s="78" t="s">
        <v>49</v>
      </c>
      <c r="E124" s="186">
        <f>E102/E121*100</f>
        <v>22.784069395201541</v>
      </c>
      <c r="F124" s="86">
        <f t="shared" ref="F124" si="162">F102/F121*100</f>
        <v>22.446521945808904</v>
      </c>
      <c r="G124" s="86">
        <f t="shared" ref="G124" si="163">G102/G121*100</f>
        <v>22.11616336920051</v>
      </c>
      <c r="H124" s="187"/>
      <c r="I124" s="188"/>
      <c r="J124" s="86">
        <f>J102/J121*100</f>
        <v>21.757619236667466</v>
      </c>
      <c r="K124" s="86">
        <f t="shared" ref="K124:O124" si="164">K102/K121*100</f>
        <v>21.533968908660288</v>
      </c>
      <c r="L124" s="86">
        <f t="shared" si="164"/>
        <v>21.312898021493798</v>
      </c>
      <c r="M124" s="86">
        <f t="shared" si="164"/>
        <v>21.077370858368614</v>
      </c>
      <c r="N124" s="86">
        <f t="shared" si="164"/>
        <v>20.84375702287722</v>
      </c>
      <c r="O124" s="86">
        <f t="shared" si="164"/>
        <v>20.612056237938312</v>
      </c>
      <c r="P124" s="187"/>
      <c r="Q124" s="188"/>
      <c r="R124" s="86">
        <f>R102/R121*100</f>
        <v>20.509722636282298</v>
      </c>
      <c r="S124" s="86">
        <f t="shared" si="161"/>
        <v>20.407766490962789</v>
      </c>
      <c r="T124" s="86">
        <f t="shared" si="161"/>
        <v>20.306187707489109</v>
      </c>
      <c r="U124" s="86">
        <f t="shared" si="161"/>
        <v>20.204986177310712</v>
      </c>
      <c r="V124" s="86">
        <f t="shared" si="161"/>
        <v>20.104161777928205</v>
      </c>
      <c r="W124" s="86">
        <f t="shared" si="161"/>
        <v>20.003714373004865</v>
      </c>
      <c r="X124" s="187"/>
      <c r="Y124" s="188"/>
      <c r="Z124" s="189"/>
    </row>
    <row r="125" spans="1:26" ht="15.75" thickBot="1" x14ac:dyDescent="0.3">
      <c r="A125" s="167"/>
      <c r="B125" s="190"/>
      <c r="C125" s="90"/>
      <c r="D125" s="78" t="s">
        <v>50</v>
      </c>
      <c r="E125" s="186">
        <f t="shared" ref="E125" si="165">E103/E122*100</f>
        <v>22.784069395201541</v>
      </c>
      <c r="F125" s="86">
        <f t="shared" ref="F125" si="166">F103/F122*100</f>
        <v>22.446521945808904</v>
      </c>
      <c r="G125" s="86">
        <f t="shared" ref="G125" si="167">G103/G122*100</f>
        <v>22.11616336920051</v>
      </c>
      <c r="H125" s="187"/>
      <c r="I125" s="188"/>
      <c r="J125" s="86">
        <f t="shared" ref="J125:O125" si="168">J103/J122*100</f>
        <v>21.757619236667466</v>
      </c>
      <c r="K125" s="86">
        <f t="shared" si="168"/>
        <v>21.533968908660288</v>
      </c>
      <c r="L125" s="86">
        <f t="shared" si="168"/>
        <v>21.312898021493798</v>
      </c>
      <c r="M125" s="86">
        <f t="shared" si="168"/>
        <v>21.077370858368614</v>
      </c>
      <c r="N125" s="86">
        <f t="shared" si="168"/>
        <v>20.84375702287722</v>
      </c>
      <c r="O125" s="86">
        <f t="shared" si="168"/>
        <v>20.612056237938312</v>
      </c>
      <c r="P125" s="187"/>
      <c r="Q125" s="188"/>
      <c r="R125" s="86">
        <f>R103/R122*100</f>
        <v>20.509722636282298</v>
      </c>
      <c r="S125" s="86">
        <f t="shared" ref="S125:W125" si="169">S103/S122*100</f>
        <v>20.407766490962789</v>
      </c>
      <c r="T125" s="86">
        <f t="shared" si="169"/>
        <v>20.306187707489109</v>
      </c>
      <c r="U125" s="86">
        <f t="shared" si="169"/>
        <v>20.204986177310712</v>
      </c>
      <c r="V125" s="86">
        <f t="shared" si="169"/>
        <v>20.104161777928205</v>
      </c>
      <c r="W125" s="86">
        <f t="shared" si="169"/>
        <v>20.003714373004865</v>
      </c>
      <c r="X125" s="187"/>
      <c r="Y125" s="188"/>
      <c r="Z125" s="189"/>
    </row>
    <row r="126" spans="1:26" ht="15.75" thickBot="1" x14ac:dyDescent="0.3">
      <c r="A126" s="167"/>
      <c r="B126" s="271"/>
      <c r="C126" s="272"/>
      <c r="D126" s="272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4"/>
    </row>
    <row r="127" spans="1:26" ht="15.75" thickBot="1" x14ac:dyDescent="0.3">
      <c r="A127" s="278">
        <v>12</v>
      </c>
      <c r="B127" s="281" t="s">
        <v>74</v>
      </c>
      <c r="C127" s="278" t="s">
        <v>15</v>
      </c>
      <c r="D127" s="79" t="s">
        <v>8</v>
      </c>
      <c r="E127" s="88">
        <v>192</v>
      </c>
      <c r="F127" s="88">
        <v>204.9</v>
      </c>
      <c r="G127" s="88">
        <v>219.5</v>
      </c>
      <c r="H127" s="191">
        <f>AVERAGE(E127,F127,G127)</f>
        <v>205.46666666666667</v>
      </c>
      <c r="I127" s="192">
        <f>G127-186.4</f>
        <v>33.099999999999994</v>
      </c>
      <c r="J127" s="88">
        <f>G127*J130*J133/10000</f>
        <v>236.49105600000001</v>
      </c>
      <c r="K127" s="88">
        <f>J127*K130*K133/10000</f>
        <v>255.29114898777604</v>
      </c>
      <c r="L127" s="88">
        <f>K127*L130*L133/10000</f>
        <v>276.38330371714608</v>
      </c>
      <c r="M127" s="88">
        <f>L127*M130*M133/10000</f>
        <v>300.08261924428388</v>
      </c>
      <c r="N127" s="88">
        <f>M127*N130*N133/10000</f>
        <v>326.43977594036704</v>
      </c>
      <c r="O127" s="88">
        <f>N127*O130*O133/10000</f>
        <v>356.13534947811036</v>
      </c>
      <c r="P127" s="81">
        <f>AVERAGE(J127:O127)</f>
        <v>291.80387556128056</v>
      </c>
      <c r="Q127" s="82">
        <f>O127-G127</f>
        <v>136.63534947811036</v>
      </c>
      <c r="R127" s="88">
        <f>O127*R130*R133/10000</f>
        <v>382.59264459083914</v>
      </c>
      <c r="S127" s="88">
        <f>R127*S130*S133/10000</f>
        <v>411.01545215749263</v>
      </c>
      <c r="T127" s="88">
        <f>S127*T130*T133/10000</f>
        <v>441.97313601399503</v>
      </c>
      <c r="U127" s="88">
        <f>T127*U130*U133/10000</f>
        <v>475.26255261856915</v>
      </c>
      <c r="V127" s="88">
        <f>U127*V130*V133/10000</f>
        <v>511.05932808179978</v>
      </c>
      <c r="W127" s="88">
        <f>V127*W130*W133/10000</f>
        <v>549.55231667292094</v>
      </c>
      <c r="X127" s="81">
        <f>AVERAGE(R127:W127)</f>
        <v>461.90923835593611</v>
      </c>
      <c r="Y127" s="82">
        <f>W127-O127</f>
        <v>193.41696719481058</v>
      </c>
      <c r="Z127" s="91">
        <f>W127-186.4</f>
        <v>363.15231667292096</v>
      </c>
    </row>
    <row r="128" spans="1:26" ht="15.75" thickBot="1" x14ac:dyDescent="0.3">
      <c r="A128" s="279"/>
      <c r="B128" s="282"/>
      <c r="C128" s="279"/>
      <c r="D128" s="79" t="s">
        <v>49</v>
      </c>
      <c r="E128" s="88">
        <v>193.3</v>
      </c>
      <c r="F128" s="88">
        <v>207.1</v>
      </c>
      <c r="G128" s="88">
        <v>221.9</v>
      </c>
      <c r="H128" s="191">
        <f t="shared" ref="H128:H129" si="170">AVERAGE(E128,F128,G128)</f>
        <v>207.43333333333331</v>
      </c>
      <c r="I128" s="192">
        <f>G128-186.4</f>
        <v>35.5</v>
      </c>
      <c r="J128" s="88">
        <f t="shared" ref="J128" si="171">G128*J131*J134/10000</f>
        <v>241.39369309999998</v>
      </c>
      <c r="K128" s="88">
        <f t="shared" ref="K128:O129" si="172">J128*K131*K134/10000</f>
        <v>264.362302998465</v>
      </c>
      <c r="L128" s="88">
        <f t="shared" si="172"/>
        <v>289.51426123034491</v>
      </c>
      <c r="M128" s="88">
        <f t="shared" si="172"/>
        <v>317.66546993533871</v>
      </c>
      <c r="N128" s="88">
        <f t="shared" si="172"/>
        <v>351.21412021520979</v>
      </c>
      <c r="O128" s="88">
        <f t="shared" si="172"/>
        <v>390.14690786930623</v>
      </c>
      <c r="P128" s="81">
        <f>AVERAGE(J128:O128)</f>
        <v>309.04945922477742</v>
      </c>
      <c r="Q128" s="82">
        <f t="shared" ref="Q128:Q129" si="173">O128-G128</f>
        <v>168.24690786930623</v>
      </c>
      <c r="R128" s="88">
        <f t="shared" ref="R128:R129" si="174">O128*R131*R134/10000</f>
        <v>421.5771427672575</v>
      </c>
      <c r="S128" s="88">
        <f t="shared" ref="S128:W129" si="175">R128*S131*S134/10000</f>
        <v>455.53939738858782</v>
      </c>
      <c r="T128" s="88">
        <f t="shared" si="175"/>
        <v>492.23765124221251</v>
      </c>
      <c r="U128" s="88">
        <f t="shared" si="175"/>
        <v>531.38038926899321</v>
      </c>
      <c r="V128" s="88">
        <f t="shared" si="175"/>
        <v>573.63575782366354</v>
      </c>
      <c r="W128" s="88">
        <f t="shared" si="175"/>
        <v>619.25127328580129</v>
      </c>
      <c r="X128" s="81">
        <f t="shared" ref="X128:X129" si="176">AVERAGE(R128:W128)</f>
        <v>515.60360196275258</v>
      </c>
      <c r="Y128" s="82">
        <f t="shared" ref="Y128:Y129" si="177">W128-O128</f>
        <v>229.10436541649506</v>
      </c>
      <c r="Z128" s="91">
        <f t="shared" ref="Z128:Z129" si="178">W128-186.4</f>
        <v>432.85127328580131</v>
      </c>
    </row>
    <row r="129" spans="1:26" ht="15.75" thickBot="1" x14ac:dyDescent="0.3">
      <c r="A129" s="279"/>
      <c r="B129" s="283"/>
      <c r="C129" s="280"/>
      <c r="D129" s="79" t="s">
        <v>50</v>
      </c>
      <c r="E129" s="88">
        <v>193.3</v>
      </c>
      <c r="F129" s="88">
        <v>207.1</v>
      </c>
      <c r="G129" s="88">
        <v>222.3</v>
      </c>
      <c r="H129" s="191">
        <f t="shared" si="170"/>
        <v>207.56666666666669</v>
      </c>
      <c r="I129" s="192">
        <f>G129-186.4</f>
        <v>35.900000000000006</v>
      </c>
      <c r="J129" s="88">
        <f>G129*J132*J135/10000</f>
        <v>241.82883269999999</v>
      </c>
      <c r="K129" s="88">
        <f t="shared" si="172"/>
        <v>264.83884613140498</v>
      </c>
      <c r="L129" s="88">
        <f t="shared" si="172"/>
        <v>290.03614363003913</v>
      </c>
      <c r="M129" s="88">
        <f t="shared" si="172"/>
        <v>318.2380980920496</v>
      </c>
      <c r="N129" s="88">
        <f t="shared" si="172"/>
        <v>351.84722363155095</v>
      </c>
      <c r="O129" s="88">
        <f t="shared" si="172"/>
        <v>390.85019206555563</v>
      </c>
      <c r="P129" s="81">
        <f>AVERAGE(J129:O129)</f>
        <v>309.60655604176674</v>
      </c>
      <c r="Q129" s="82">
        <f t="shared" si="173"/>
        <v>168.55019206555562</v>
      </c>
      <c r="R129" s="88">
        <f t="shared" si="174"/>
        <v>422.33708353835681</v>
      </c>
      <c r="S129" s="88">
        <f t="shared" si="175"/>
        <v>456.36055898820683</v>
      </c>
      <c r="T129" s="88">
        <f t="shared" si="175"/>
        <v>493.12496562029685</v>
      </c>
      <c r="U129" s="88">
        <f t="shared" si="175"/>
        <v>532.33826288642285</v>
      </c>
      <c r="V129" s="88">
        <f t="shared" si="175"/>
        <v>574.66980155115118</v>
      </c>
      <c r="W129" s="88">
        <f t="shared" si="175"/>
        <v>620.36754417049872</v>
      </c>
      <c r="X129" s="81">
        <f t="shared" si="176"/>
        <v>516.53303612582215</v>
      </c>
      <c r="Y129" s="82">
        <f t="shared" si="177"/>
        <v>229.51735210494309</v>
      </c>
      <c r="Z129" s="91">
        <f t="shared" si="178"/>
        <v>433.96754417049874</v>
      </c>
    </row>
    <row r="130" spans="1:26" ht="15.75" thickBot="1" x14ac:dyDescent="0.3">
      <c r="A130" s="279"/>
      <c r="B130" s="281" t="s">
        <v>58</v>
      </c>
      <c r="C130" s="278" t="s">
        <v>16</v>
      </c>
      <c r="D130" s="79" t="s">
        <v>8</v>
      </c>
      <c r="E130" s="84">
        <v>102.3</v>
      </c>
      <c r="F130" s="84">
        <v>102.8</v>
      </c>
      <c r="G130" s="84">
        <v>102.9</v>
      </c>
      <c r="H130" s="81">
        <f>GEOMEAN(E130:G130)</f>
        <v>102.66633080698209</v>
      </c>
      <c r="I130" s="82">
        <f t="shared" ref="I130:I135" si="179">E130*F130/100*G130/100</f>
        <v>108.2141676</v>
      </c>
      <c r="J130" s="84">
        <v>103.2</v>
      </c>
      <c r="K130" s="84">
        <v>103.4</v>
      </c>
      <c r="L130" s="84">
        <v>103.6</v>
      </c>
      <c r="M130" s="84">
        <v>103.8</v>
      </c>
      <c r="N130" s="84">
        <v>103.9</v>
      </c>
      <c r="O130" s="88">
        <v>104.1</v>
      </c>
      <c r="P130" s="81">
        <f>GEOMEAN(J130:O130)</f>
        <v>103.66622173613356</v>
      </c>
      <c r="Q130" s="82">
        <f>M130*N130/100*O130/100*J130*K130*L130/1000000</f>
        <v>124.1148143603846</v>
      </c>
      <c r="R130" s="88">
        <v>103</v>
      </c>
      <c r="S130" s="88">
        <v>103</v>
      </c>
      <c r="T130" s="88">
        <v>103</v>
      </c>
      <c r="U130" s="88">
        <v>103</v>
      </c>
      <c r="V130" s="88">
        <v>103</v>
      </c>
      <c r="W130" s="88">
        <v>103</v>
      </c>
      <c r="X130" s="81">
        <f>GEOMEAN(R130:W130)</f>
        <v>103</v>
      </c>
      <c r="Y130" s="82">
        <f>R130*S130/100*T130/100*U130/100*V130/100*W130/100</f>
        <v>119.4052296529</v>
      </c>
      <c r="Z130" s="91">
        <f>E130*F130*G130*J130*K130*L130*M130*N130*O130*R130*S130*T130*U130*V130*W130/1E+28</f>
        <v>160.37294093172278</v>
      </c>
    </row>
    <row r="131" spans="1:26" ht="15.75" thickBot="1" x14ac:dyDescent="0.3">
      <c r="A131" s="279"/>
      <c r="B131" s="282"/>
      <c r="C131" s="279"/>
      <c r="D131" s="79" t="s">
        <v>49</v>
      </c>
      <c r="E131" s="84">
        <v>102.9</v>
      </c>
      <c r="F131" s="84">
        <v>103.4</v>
      </c>
      <c r="G131" s="84">
        <v>103.5</v>
      </c>
      <c r="H131" s="81">
        <f>AVERAGE(E131:G131)</f>
        <v>103.26666666666667</v>
      </c>
      <c r="I131" s="82">
        <f t="shared" si="179"/>
        <v>110.122551</v>
      </c>
      <c r="J131" s="84">
        <v>104.3</v>
      </c>
      <c r="K131" s="88">
        <v>105</v>
      </c>
      <c r="L131" s="84">
        <v>105.1</v>
      </c>
      <c r="M131" s="84">
        <v>105.2</v>
      </c>
      <c r="N131" s="84">
        <v>105.8</v>
      </c>
      <c r="O131" s="84">
        <v>106.2</v>
      </c>
      <c r="P131" s="81">
        <f>GEOMEAN(J131:O131)</f>
        <v>105.26493047683599</v>
      </c>
      <c r="Q131" s="82">
        <f>M131*N131/100*O131/100*J131*K131*L131/1000000</f>
        <v>136.05115961529287</v>
      </c>
      <c r="R131" s="88">
        <v>104</v>
      </c>
      <c r="S131" s="88">
        <v>104</v>
      </c>
      <c r="T131" s="88">
        <v>104</v>
      </c>
      <c r="U131" s="88">
        <v>104</v>
      </c>
      <c r="V131" s="88">
        <v>104</v>
      </c>
      <c r="W131" s="88">
        <v>104</v>
      </c>
      <c r="X131" s="81">
        <f t="shared" ref="X131:X135" si="180">GEOMEAN(R131:W131)</f>
        <v>104</v>
      </c>
      <c r="Y131" s="82">
        <f>R131*S131/100*T131/100*U131/100*V131/100*W131/100</f>
        <v>126.53190184959998</v>
      </c>
      <c r="Z131" s="91">
        <f>E131*F131*G131*J131*K131*L131*M131*N131*O131*R131*S131*T131*U131*V131*W131/1E+28</f>
        <v>189.57390096686598</v>
      </c>
    </row>
    <row r="132" spans="1:26" ht="15.75" thickBot="1" x14ac:dyDescent="0.3">
      <c r="A132" s="279"/>
      <c r="B132" s="283"/>
      <c r="C132" s="280"/>
      <c r="D132" s="79" t="s">
        <v>50</v>
      </c>
      <c r="E132" s="84">
        <v>102.9</v>
      </c>
      <c r="F132" s="84">
        <v>103.4</v>
      </c>
      <c r="G132" s="84">
        <v>103.7</v>
      </c>
      <c r="H132" s="81">
        <f>GEOMEAN(E132:G132)</f>
        <v>103.33280611824895</v>
      </c>
      <c r="I132" s="82">
        <f t="shared" si="179"/>
        <v>110.33534820000001</v>
      </c>
      <c r="J132" s="84">
        <v>104.3</v>
      </c>
      <c r="K132" s="88">
        <v>105</v>
      </c>
      <c r="L132" s="84">
        <v>105.1</v>
      </c>
      <c r="M132" s="84">
        <v>105.2</v>
      </c>
      <c r="N132" s="84">
        <v>105.8</v>
      </c>
      <c r="O132" s="84">
        <v>106.2</v>
      </c>
      <c r="P132" s="81">
        <f>GEOMEAN(J132:O132)</f>
        <v>105.26493047683599</v>
      </c>
      <c r="Q132" s="82">
        <f t="shared" ref="Q132:Q135" si="181">M132*N132/100*O132/100*J132*K132*L132/1000000</f>
        <v>136.05115961529287</v>
      </c>
      <c r="R132" s="88">
        <v>104</v>
      </c>
      <c r="S132" s="88">
        <v>104</v>
      </c>
      <c r="T132" s="88">
        <v>104</v>
      </c>
      <c r="U132" s="88">
        <v>104</v>
      </c>
      <c r="V132" s="88">
        <v>104</v>
      </c>
      <c r="W132" s="88">
        <v>104</v>
      </c>
      <c r="X132" s="81">
        <f>GEOMEAN(R132:W132)</f>
        <v>104</v>
      </c>
      <c r="Y132" s="82">
        <f>R132*S132/100*T132/100*U132/100*V132/100*W132/100</f>
        <v>126.53190184959998</v>
      </c>
      <c r="Z132" s="91">
        <f t="shared" ref="Z132:Z135" si="182">E132*F132*G132*J132*K132*L132*M132*N132*O132*R132*S132*T132*U132*V132*W132/1E+28</f>
        <v>189.94022734554585</v>
      </c>
    </row>
    <row r="133" spans="1:26" ht="15.75" thickBot="1" x14ac:dyDescent="0.3">
      <c r="A133" s="279"/>
      <c r="B133" s="281" t="s">
        <v>59</v>
      </c>
      <c r="C133" s="278" t="s">
        <v>16</v>
      </c>
      <c r="D133" s="79" t="s">
        <v>8</v>
      </c>
      <c r="E133" s="84">
        <v>103.4</v>
      </c>
      <c r="F133" s="84">
        <v>103.8</v>
      </c>
      <c r="G133" s="84">
        <v>104.1</v>
      </c>
      <c r="H133" s="81">
        <f>GEOMEAN(E133:G133)</f>
        <v>103.76627035100201</v>
      </c>
      <c r="I133" s="82">
        <f t="shared" si="179"/>
        <v>111.72969719999999</v>
      </c>
      <c r="J133" s="84">
        <v>104.4</v>
      </c>
      <c r="K133" s="84">
        <v>104.4</v>
      </c>
      <c r="L133" s="84">
        <v>104.5</v>
      </c>
      <c r="M133" s="84">
        <v>104.6</v>
      </c>
      <c r="N133" s="84">
        <v>104.7</v>
      </c>
      <c r="O133" s="84">
        <v>104.8</v>
      </c>
      <c r="P133" s="81">
        <f t="shared" ref="P133:P135" si="183">GEOMEAN(J133:O133)</f>
        <v>104.56656043613795</v>
      </c>
      <c r="Q133" s="82">
        <f t="shared" si="181"/>
        <v>130.7244841185381</v>
      </c>
      <c r="R133" s="84">
        <v>104.3</v>
      </c>
      <c r="S133" s="84">
        <v>104.3</v>
      </c>
      <c r="T133" s="84">
        <v>104.4</v>
      </c>
      <c r="U133" s="84">
        <v>104.4</v>
      </c>
      <c r="V133" s="84">
        <v>104.4</v>
      </c>
      <c r="W133" s="84">
        <v>104.4</v>
      </c>
      <c r="X133" s="81">
        <f>GEOMEAN(R133:W133)</f>
        <v>104.36665601817283</v>
      </c>
      <c r="Y133" s="82">
        <f>R133*S133/100*T133/100*U133/100*V133/100*W133/100</f>
        <v>129.23216246633498</v>
      </c>
      <c r="Z133" s="91">
        <f>E133*F133*G133*J133*K133*L133*M133*N133*O133*R133*S133*T133*U133*V133*W133/1E+28</f>
        <v>188.75400266898157</v>
      </c>
    </row>
    <row r="134" spans="1:26" ht="15.75" thickBot="1" x14ac:dyDescent="0.3">
      <c r="A134" s="279"/>
      <c r="B134" s="282"/>
      <c r="C134" s="279"/>
      <c r="D134" s="79" t="s">
        <v>49</v>
      </c>
      <c r="E134" s="84">
        <v>103.5</v>
      </c>
      <c r="F134" s="84">
        <v>103.6</v>
      </c>
      <c r="G134" s="84">
        <v>103.5</v>
      </c>
      <c r="H134" s="81">
        <f>AVERAGE(E134:G134)</f>
        <v>103.53333333333335</v>
      </c>
      <c r="I134" s="82">
        <f t="shared" si="179"/>
        <v>110.97890999999998</v>
      </c>
      <c r="J134" s="88">
        <v>104.3</v>
      </c>
      <c r="K134" s="88">
        <v>104.3</v>
      </c>
      <c r="L134" s="88">
        <v>104.2</v>
      </c>
      <c r="M134" s="88">
        <v>104.3</v>
      </c>
      <c r="N134" s="88">
        <v>104.5</v>
      </c>
      <c r="O134" s="88">
        <v>104.6</v>
      </c>
      <c r="P134" s="81">
        <f t="shared" si="183"/>
        <v>104.36657622237219</v>
      </c>
      <c r="Q134" s="82">
        <f t="shared" si="181"/>
        <v>129.23156962387623</v>
      </c>
      <c r="R134" s="84">
        <v>103.9</v>
      </c>
      <c r="S134" s="84">
        <v>103.9</v>
      </c>
      <c r="T134" s="84">
        <v>103.9</v>
      </c>
      <c r="U134" s="84">
        <v>103.8</v>
      </c>
      <c r="V134" s="84">
        <v>103.8</v>
      </c>
      <c r="W134" s="84">
        <v>103.8</v>
      </c>
      <c r="X134" s="81">
        <f t="shared" si="180"/>
        <v>103.84998796340807</v>
      </c>
      <c r="Y134" s="82">
        <f t="shared" ref="Y134:Y135" si="184">R134*S134/100*T134/100*U134/100*V134/100*W134/100</f>
        <v>125.4407676911796</v>
      </c>
      <c r="Z134" s="91">
        <f t="shared" si="182"/>
        <v>179.9068822659591</v>
      </c>
    </row>
    <row r="135" spans="1:26" ht="15.75" thickBot="1" x14ac:dyDescent="0.3">
      <c r="A135" s="280"/>
      <c r="B135" s="283"/>
      <c r="C135" s="280"/>
      <c r="D135" s="79" t="s">
        <v>50</v>
      </c>
      <c r="E135" s="84">
        <v>103.5</v>
      </c>
      <c r="F135" s="84">
        <v>103.6</v>
      </c>
      <c r="G135" s="84">
        <v>103.5</v>
      </c>
      <c r="H135" s="81">
        <f t="shared" ref="H135" si="185">GEOMEAN(E135:G135)</f>
        <v>103.53332260371897</v>
      </c>
      <c r="I135" s="82">
        <f t="shared" si="179"/>
        <v>110.97890999999998</v>
      </c>
      <c r="J135" s="88">
        <v>104.3</v>
      </c>
      <c r="K135" s="88">
        <v>104.3</v>
      </c>
      <c r="L135" s="88">
        <v>104.2</v>
      </c>
      <c r="M135" s="88">
        <v>104.3</v>
      </c>
      <c r="N135" s="88">
        <v>104.5</v>
      </c>
      <c r="O135" s="88">
        <v>104.6</v>
      </c>
      <c r="P135" s="81">
        <f t="shared" si="183"/>
        <v>104.36657622237219</v>
      </c>
      <c r="Q135" s="82">
        <f t="shared" si="181"/>
        <v>129.23156962387623</v>
      </c>
      <c r="R135" s="84">
        <v>103.9</v>
      </c>
      <c r="S135" s="84">
        <v>103.9</v>
      </c>
      <c r="T135" s="84">
        <v>103.9</v>
      </c>
      <c r="U135" s="84">
        <v>103.8</v>
      </c>
      <c r="V135" s="84">
        <v>103.8</v>
      </c>
      <c r="W135" s="84">
        <v>103.8</v>
      </c>
      <c r="X135" s="81">
        <f t="shared" si="180"/>
        <v>103.84998796340807</v>
      </c>
      <c r="Y135" s="82">
        <f t="shared" si="184"/>
        <v>125.4407676911796</v>
      </c>
      <c r="Z135" s="91">
        <f t="shared" si="182"/>
        <v>179.9068822659591</v>
      </c>
    </row>
    <row r="136" spans="1:26" ht="15.75" customHeight="1" thickBot="1" x14ac:dyDescent="0.3">
      <c r="A136" s="275" t="s">
        <v>25</v>
      </c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7"/>
    </row>
    <row r="137" spans="1:26" ht="18" customHeight="1" thickBot="1" x14ac:dyDescent="0.3">
      <c r="A137" s="278">
        <v>13</v>
      </c>
      <c r="B137" s="281" t="s">
        <v>26</v>
      </c>
      <c r="C137" s="278" t="s">
        <v>27</v>
      </c>
      <c r="D137" s="79" t="s">
        <v>8</v>
      </c>
      <c r="E137" s="84">
        <v>102.2</v>
      </c>
      <c r="F137" s="84">
        <v>102.3</v>
      </c>
      <c r="G137" s="84">
        <v>102.4</v>
      </c>
      <c r="H137" s="193">
        <f>GEOMEAN(E137:G137)</f>
        <v>102.29996741608606</v>
      </c>
      <c r="I137" s="82">
        <f>G137/E137*100</f>
        <v>100.19569471624266</v>
      </c>
      <c r="J137" s="194">
        <v>102.7</v>
      </c>
      <c r="K137" s="194">
        <v>102.7</v>
      </c>
      <c r="L137" s="194">
        <v>102.9</v>
      </c>
      <c r="M137" s="194">
        <v>103.1</v>
      </c>
      <c r="N137" s="194">
        <v>103.4</v>
      </c>
      <c r="O137" s="194">
        <v>103.1</v>
      </c>
      <c r="P137" s="193">
        <f>GEOMEAN(J137:O137)</f>
        <v>102.98303543380571</v>
      </c>
      <c r="Q137" s="82">
        <f>M137*N137/100*O137/100*J137*K137*L137/1000000</f>
        <v>119.28727873923201</v>
      </c>
      <c r="R137" s="194">
        <v>101.4</v>
      </c>
      <c r="S137" s="194">
        <v>102.7</v>
      </c>
      <c r="T137" s="194">
        <v>102.7</v>
      </c>
      <c r="U137" s="194">
        <v>103.8</v>
      </c>
      <c r="V137" s="194">
        <v>103.8</v>
      </c>
      <c r="W137" s="194">
        <v>103.8</v>
      </c>
      <c r="X137" s="193">
        <f t="shared" ref="X137:X139" si="186">GEOMEAN(R137:W137)</f>
        <v>103.02955335698221</v>
      </c>
      <c r="Y137" s="82">
        <f>U137*V137/100*W137/100*R137*S137*T137/1000000</f>
        <v>119.61093980573357</v>
      </c>
      <c r="Z137" s="195">
        <f>(E137*F137*G137*J137*K137*L137*M137*N137*O137*R137*S137*T137*U137*V137*W137)/1E+28</f>
        <v>152.75362319633044</v>
      </c>
    </row>
    <row r="138" spans="1:26" ht="18" customHeight="1" thickBot="1" x14ac:dyDescent="0.3">
      <c r="A138" s="279"/>
      <c r="B138" s="282"/>
      <c r="C138" s="279"/>
      <c r="D138" s="79" t="s">
        <v>49</v>
      </c>
      <c r="E138" s="84">
        <v>103</v>
      </c>
      <c r="F138" s="84">
        <v>103.1</v>
      </c>
      <c r="G138" s="84">
        <v>103.4</v>
      </c>
      <c r="H138" s="193">
        <f>GEOMEAN(E138:G138)</f>
        <v>103.16652673690274</v>
      </c>
      <c r="I138" s="82">
        <f t="shared" ref="I138:I139" si="187">G138/E138*100</f>
        <v>100.3883495145631</v>
      </c>
      <c r="J138" s="194">
        <v>103.3</v>
      </c>
      <c r="K138" s="194">
        <v>103.8</v>
      </c>
      <c r="L138" s="194">
        <v>104.1</v>
      </c>
      <c r="M138" s="194">
        <v>104.7</v>
      </c>
      <c r="N138" s="194">
        <v>104.9</v>
      </c>
      <c r="O138" s="194">
        <v>104.6</v>
      </c>
      <c r="P138" s="193">
        <f>GEOMEAN(J138:O138)</f>
        <v>104.23183329814486</v>
      </c>
      <c r="Q138" s="82">
        <f>M138*N138/100*O138/100*J138*K138*L138/1000000</f>
        <v>128.23372526081323</v>
      </c>
      <c r="R138" s="194">
        <v>103.2</v>
      </c>
      <c r="S138" s="194">
        <v>103.8</v>
      </c>
      <c r="T138" s="194">
        <v>104.1</v>
      </c>
      <c r="U138" s="194">
        <v>104.1</v>
      </c>
      <c r="V138" s="194">
        <v>104.1</v>
      </c>
      <c r="W138" s="194">
        <v>104.1</v>
      </c>
      <c r="X138" s="193">
        <f t="shared" si="186"/>
        <v>103.89946903134832</v>
      </c>
      <c r="Y138" s="82">
        <f t="shared" ref="Y138:Y139" si="188">U138*V138/100*W138/100*R138*S138*T138/1000000</f>
        <v>125.79980526881391</v>
      </c>
      <c r="Z138" s="195">
        <f t="shared" ref="Z138:Z139" si="189">(E138*F138*G138*J138*K138*L138*M138*N138*O138*R138*S138*T138*U138*V138*W138)/1E+28</f>
        <v>177.13266491962455</v>
      </c>
    </row>
    <row r="139" spans="1:26" ht="19.5" customHeight="1" thickBot="1" x14ac:dyDescent="0.3">
      <c r="A139" s="280"/>
      <c r="B139" s="283"/>
      <c r="C139" s="280"/>
      <c r="D139" s="79" t="s">
        <v>50</v>
      </c>
      <c r="E139" s="84">
        <v>103.6</v>
      </c>
      <c r="F139" s="84">
        <v>103.8</v>
      </c>
      <c r="G139" s="84">
        <v>103.8</v>
      </c>
      <c r="H139" s="193">
        <f>GEOMEAN(E139:G139)</f>
        <v>103.7332904700573</v>
      </c>
      <c r="I139" s="82">
        <f t="shared" si="187"/>
        <v>100.1930501930502</v>
      </c>
      <c r="J139" s="194">
        <v>104.8</v>
      </c>
      <c r="K139" s="170">
        <v>104.3</v>
      </c>
      <c r="L139" s="194">
        <v>104.7</v>
      </c>
      <c r="M139" s="194">
        <v>104.9</v>
      </c>
      <c r="N139" s="194">
        <v>105.3</v>
      </c>
      <c r="O139" s="194">
        <v>105.8</v>
      </c>
      <c r="P139" s="193">
        <f>GEOMEAN(J139:O139)</f>
        <v>104.96559372218577</v>
      </c>
      <c r="Q139" s="82">
        <f>M139*N139/100*O139/100*J139*K139*L139/1000000</f>
        <v>133.74630721614972</v>
      </c>
      <c r="R139" s="194">
        <v>105.1</v>
      </c>
      <c r="S139" s="194">
        <v>104.8</v>
      </c>
      <c r="T139" s="194">
        <v>105</v>
      </c>
      <c r="U139" s="194">
        <v>105.1</v>
      </c>
      <c r="V139" s="194">
        <v>104.7</v>
      </c>
      <c r="W139" s="194">
        <v>104.7</v>
      </c>
      <c r="X139" s="193">
        <f t="shared" si="186"/>
        <v>104.89985700653224</v>
      </c>
      <c r="Y139" s="82">
        <f t="shared" si="188"/>
        <v>133.24452627929438</v>
      </c>
      <c r="Z139" s="195">
        <f t="shared" si="189"/>
        <v>198.92329273189847</v>
      </c>
    </row>
    <row r="140" spans="1:26" ht="15.75" customHeight="1" thickBot="1" x14ac:dyDescent="0.3">
      <c r="A140" s="284" t="s">
        <v>28</v>
      </c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6"/>
    </row>
    <row r="141" spans="1:26" ht="20.25" customHeight="1" thickBot="1" x14ac:dyDescent="0.3">
      <c r="A141" s="278">
        <v>14</v>
      </c>
      <c r="B141" s="281" t="s">
        <v>29</v>
      </c>
      <c r="C141" s="278" t="s">
        <v>30</v>
      </c>
      <c r="D141" s="138" t="s">
        <v>8</v>
      </c>
      <c r="E141" s="41">
        <v>47552.3</v>
      </c>
      <c r="F141" s="12">
        <v>50880.9</v>
      </c>
      <c r="G141" s="46">
        <v>54442.6</v>
      </c>
      <c r="H141" s="52">
        <f>AVERAGE(E141:G141)</f>
        <v>50958.600000000006</v>
      </c>
      <c r="I141" s="196">
        <f>G141-44441.4</f>
        <v>10001.199999999997</v>
      </c>
      <c r="J141" s="49">
        <v>58525.8</v>
      </c>
      <c r="K141" s="14">
        <v>62915.199999999997</v>
      </c>
      <c r="L141" s="14">
        <v>67822.600000000006</v>
      </c>
      <c r="M141" s="14">
        <v>73112.800000000003</v>
      </c>
      <c r="N141" s="14">
        <v>78961.8</v>
      </c>
      <c r="O141" s="14">
        <v>85594.6</v>
      </c>
      <c r="P141" s="197">
        <f>GEOMEAN(J141:O141)</f>
        <v>70559.533310903513</v>
      </c>
      <c r="Q141" s="198">
        <f>O141-G141</f>
        <v>31152.000000000007</v>
      </c>
      <c r="R141" s="16">
        <v>92784.5</v>
      </c>
      <c r="S141" s="16">
        <v>100578.4</v>
      </c>
      <c r="T141" s="16">
        <v>109027</v>
      </c>
      <c r="U141" s="16">
        <v>118185.3</v>
      </c>
      <c r="V141" s="16">
        <v>128112.9</v>
      </c>
      <c r="W141" s="16">
        <v>138874.4</v>
      </c>
      <c r="X141" s="197">
        <f t="shared" ref="X141:X152" si="190">GEOMEAN(R141:W141)</f>
        <v>113513.83318236271</v>
      </c>
      <c r="Y141" s="198">
        <f>W141-O141</f>
        <v>53279.799999999988</v>
      </c>
      <c r="Z141" s="199">
        <f>W141-44441.4</f>
        <v>94433</v>
      </c>
    </row>
    <row r="142" spans="1:26" ht="20.25" customHeight="1" thickBot="1" x14ac:dyDescent="0.3">
      <c r="A142" s="279"/>
      <c r="B142" s="282"/>
      <c r="C142" s="279"/>
      <c r="D142" s="78" t="s">
        <v>49</v>
      </c>
      <c r="E142" s="40">
        <v>48441.1</v>
      </c>
      <c r="F142" s="18">
        <v>52800.800000000003</v>
      </c>
      <c r="G142" s="47">
        <v>57552.9</v>
      </c>
      <c r="H142" s="53">
        <f t="shared" ref="H142:H152" si="191">AVERAGE(E142:G142)</f>
        <v>52931.6</v>
      </c>
      <c r="I142" s="200">
        <f>G142-44441.4</f>
        <v>13111.5</v>
      </c>
      <c r="J142" s="50">
        <v>63308.2</v>
      </c>
      <c r="K142" s="20">
        <v>69639</v>
      </c>
      <c r="L142" s="20">
        <v>76602.899999999994</v>
      </c>
      <c r="M142" s="20">
        <v>84263.2</v>
      </c>
      <c r="N142" s="20">
        <v>93532.1</v>
      </c>
      <c r="O142" s="20">
        <v>103820.6</v>
      </c>
      <c r="P142" s="201">
        <f>GEOMEAN(J142:O142)</f>
        <v>80706.152765646853</v>
      </c>
      <c r="Q142" s="188">
        <f>O142-G142</f>
        <v>46267.700000000004</v>
      </c>
      <c r="R142" s="23">
        <v>115240.9</v>
      </c>
      <c r="S142" s="23">
        <v>127917.4</v>
      </c>
      <c r="T142" s="23">
        <v>141988.29999999999</v>
      </c>
      <c r="U142" s="23">
        <v>157607.1</v>
      </c>
      <c r="V142" s="23">
        <v>174943.8</v>
      </c>
      <c r="W142" s="23">
        <v>194187.6</v>
      </c>
      <c r="X142" s="201">
        <f t="shared" si="190"/>
        <v>149593.97718701628</v>
      </c>
      <c r="Y142" s="188">
        <f>W142-O142</f>
        <v>90367</v>
      </c>
      <c r="Z142" s="202">
        <f t="shared" ref="Z142:Z143" si="192">W142-44441.4</f>
        <v>149746.20000000001</v>
      </c>
    </row>
    <row r="143" spans="1:26" ht="15" customHeight="1" thickBot="1" x14ac:dyDescent="0.3">
      <c r="A143" s="280"/>
      <c r="B143" s="283"/>
      <c r="C143" s="280"/>
      <c r="D143" s="78" t="s">
        <v>50</v>
      </c>
      <c r="E143" s="42">
        <v>48885.5</v>
      </c>
      <c r="F143" s="43">
        <v>53774</v>
      </c>
      <c r="G143" s="48">
        <v>59151.4</v>
      </c>
      <c r="H143" s="38">
        <f t="shared" si="191"/>
        <v>53936.966666666667</v>
      </c>
      <c r="I143" s="203">
        <f t="shared" ref="I143" si="193">G143-44441.4</f>
        <v>14710</v>
      </c>
      <c r="J143" s="51">
        <v>65658.100000000006</v>
      </c>
      <c r="K143" s="44">
        <v>72880.5</v>
      </c>
      <c r="L143" s="44">
        <v>80897.3</v>
      </c>
      <c r="M143" s="44">
        <v>89796</v>
      </c>
      <c r="N143" s="44">
        <v>99673.600000000006</v>
      </c>
      <c r="O143" s="44">
        <v>111136.1</v>
      </c>
      <c r="P143" s="204">
        <f t="shared" ref="P143:P152" si="194">GEOMEAN(J143:O143)</f>
        <v>85294.493564861419</v>
      </c>
      <c r="Q143" s="205">
        <f>O143-G143</f>
        <v>51984.700000000004</v>
      </c>
      <c r="R143" s="45">
        <v>123916.7</v>
      </c>
      <c r="S143" s="45">
        <v>138167.1</v>
      </c>
      <c r="T143" s="45">
        <v>154056.29999999999</v>
      </c>
      <c r="U143" s="45">
        <v>171772.79999999999</v>
      </c>
      <c r="V143" s="45">
        <v>191526.7</v>
      </c>
      <c r="W143" s="45">
        <v>213552.3</v>
      </c>
      <c r="X143" s="204">
        <f t="shared" si="190"/>
        <v>162673.56578294875</v>
      </c>
      <c r="Y143" s="205">
        <f>W143-O143</f>
        <v>102416.19999999998</v>
      </c>
      <c r="Z143" s="206">
        <f t="shared" si="192"/>
        <v>169110.9</v>
      </c>
    </row>
    <row r="144" spans="1:26" ht="15" customHeight="1" thickBot="1" x14ac:dyDescent="0.3">
      <c r="A144" s="278">
        <v>15</v>
      </c>
      <c r="B144" s="281" t="s">
        <v>53</v>
      </c>
      <c r="C144" s="278" t="s">
        <v>27</v>
      </c>
      <c r="D144" s="138" t="s">
        <v>8</v>
      </c>
      <c r="E144" s="207">
        <v>107</v>
      </c>
      <c r="F144" s="208">
        <v>107</v>
      </c>
      <c r="G144" s="209">
        <v>107</v>
      </c>
      <c r="H144" s="52">
        <f t="shared" si="191"/>
        <v>107</v>
      </c>
      <c r="I144" s="192"/>
      <c r="J144" s="210">
        <v>107.5</v>
      </c>
      <c r="K144" s="211">
        <v>107.5</v>
      </c>
      <c r="L144" s="212">
        <v>107.8</v>
      </c>
      <c r="M144" s="212">
        <v>107.8</v>
      </c>
      <c r="N144" s="212">
        <v>108</v>
      </c>
      <c r="O144" s="213">
        <v>108.4</v>
      </c>
      <c r="P144" s="214">
        <f t="shared" si="194"/>
        <v>107.83289079662792</v>
      </c>
      <c r="Q144" s="192"/>
      <c r="R144" s="215">
        <v>108.4</v>
      </c>
      <c r="S144" s="216">
        <v>108.4</v>
      </c>
      <c r="T144" s="216">
        <v>108.4</v>
      </c>
      <c r="U144" s="216">
        <v>108.4</v>
      </c>
      <c r="V144" s="216">
        <v>108.4</v>
      </c>
      <c r="W144" s="217">
        <v>108.4</v>
      </c>
      <c r="X144" s="214">
        <f t="shared" si="190"/>
        <v>108.4</v>
      </c>
      <c r="Y144" s="192"/>
      <c r="Z144" s="218"/>
    </row>
    <row r="145" spans="1:26" ht="15" customHeight="1" thickBot="1" x14ac:dyDescent="0.3">
      <c r="A145" s="279"/>
      <c r="B145" s="282"/>
      <c r="C145" s="279"/>
      <c r="D145" s="78" t="s">
        <v>49</v>
      </c>
      <c r="E145" s="219">
        <v>109</v>
      </c>
      <c r="F145" s="220">
        <v>109</v>
      </c>
      <c r="G145" s="221">
        <v>109</v>
      </c>
      <c r="H145" s="53">
        <f t="shared" si="191"/>
        <v>109</v>
      </c>
      <c r="I145" s="82"/>
      <c r="J145" s="222">
        <v>110</v>
      </c>
      <c r="K145" s="83">
        <v>110</v>
      </c>
      <c r="L145" s="87">
        <v>110</v>
      </c>
      <c r="M145" s="87">
        <v>110</v>
      </c>
      <c r="N145" s="87">
        <v>111</v>
      </c>
      <c r="O145" s="223">
        <v>111</v>
      </c>
      <c r="P145" s="193">
        <f t="shared" si="194"/>
        <v>110.33232830312986</v>
      </c>
      <c r="Q145" s="82"/>
      <c r="R145" s="224">
        <v>111</v>
      </c>
      <c r="S145" s="212">
        <v>111</v>
      </c>
      <c r="T145" s="212">
        <v>111</v>
      </c>
      <c r="U145" s="212">
        <v>111</v>
      </c>
      <c r="V145" s="212">
        <v>111</v>
      </c>
      <c r="W145" s="213">
        <v>111</v>
      </c>
      <c r="X145" s="193">
        <f t="shared" si="190"/>
        <v>110.99999999999999</v>
      </c>
      <c r="Y145" s="82"/>
      <c r="Z145" s="195"/>
    </row>
    <row r="146" spans="1:26" ht="15" customHeight="1" thickBot="1" x14ac:dyDescent="0.3">
      <c r="A146" s="280"/>
      <c r="B146" s="283"/>
      <c r="C146" s="280"/>
      <c r="D146" s="78" t="s">
        <v>50</v>
      </c>
      <c r="E146" s="225">
        <v>110</v>
      </c>
      <c r="F146" s="226">
        <v>110</v>
      </c>
      <c r="G146" s="227">
        <v>110</v>
      </c>
      <c r="H146" s="38">
        <f t="shared" si="191"/>
        <v>110</v>
      </c>
      <c r="I146" s="82"/>
      <c r="J146" s="228">
        <v>111</v>
      </c>
      <c r="K146" s="229">
        <v>111</v>
      </c>
      <c r="L146" s="230">
        <v>111</v>
      </c>
      <c r="M146" s="230">
        <v>111</v>
      </c>
      <c r="N146" s="230">
        <v>111</v>
      </c>
      <c r="O146" s="231">
        <v>111.5</v>
      </c>
      <c r="P146" s="193">
        <f t="shared" si="194"/>
        <v>111.08317735610608</v>
      </c>
      <c r="Q146" s="82"/>
      <c r="R146" s="232">
        <v>111.5</v>
      </c>
      <c r="S146" s="230">
        <v>111.5</v>
      </c>
      <c r="T146" s="230">
        <v>111.5</v>
      </c>
      <c r="U146" s="230">
        <v>111.5</v>
      </c>
      <c r="V146" s="230">
        <v>111.5</v>
      </c>
      <c r="W146" s="231">
        <v>111.5</v>
      </c>
      <c r="X146" s="193">
        <f t="shared" si="190"/>
        <v>111.49999999999999</v>
      </c>
      <c r="Y146" s="82"/>
      <c r="Z146" s="195"/>
    </row>
    <row r="147" spans="1:26" ht="15" customHeight="1" thickBot="1" x14ac:dyDescent="0.3">
      <c r="A147" s="279">
        <v>16</v>
      </c>
      <c r="B147" s="282" t="s">
        <v>75</v>
      </c>
      <c r="C147" s="279" t="s">
        <v>15</v>
      </c>
      <c r="D147" s="78" t="s">
        <v>8</v>
      </c>
      <c r="E147" s="55">
        <v>527.6</v>
      </c>
      <c r="F147" s="56">
        <v>565.6</v>
      </c>
      <c r="G147" s="57">
        <v>606.4</v>
      </c>
      <c r="H147" s="54">
        <f t="shared" si="191"/>
        <v>566.5333333333333</v>
      </c>
      <c r="I147" s="82">
        <f>G147-492.6</f>
        <v>113.79999999999995</v>
      </c>
      <c r="J147" s="58">
        <v>653.20000000000005</v>
      </c>
      <c r="K147" s="59">
        <v>703.6</v>
      </c>
      <c r="L147" s="59">
        <v>760</v>
      </c>
      <c r="M147" s="59">
        <v>821</v>
      </c>
      <c r="N147" s="59">
        <v>888.4</v>
      </c>
      <c r="O147" s="60">
        <v>965</v>
      </c>
      <c r="P147" s="193">
        <f t="shared" si="194"/>
        <v>791.48757804918296</v>
      </c>
      <c r="Q147" s="233">
        <f>O147-G147</f>
        <v>358.6</v>
      </c>
      <c r="R147" s="61">
        <v>1048.0999999999999</v>
      </c>
      <c r="S147" s="62">
        <v>1138.4000000000001</v>
      </c>
      <c r="T147" s="62">
        <v>1236.5</v>
      </c>
      <c r="U147" s="62">
        <v>1343.1</v>
      </c>
      <c r="V147" s="62">
        <v>1458.9</v>
      </c>
      <c r="W147" s="63">
        <v>1584.5</v>
      </c>
      <c r="X147" s="193">
        <f t="shared" si="190"/>
        <v>1288.7033998680802</v>
      </c>
      <c r="Y147" s="82">
        <f>W147-O147</f>
        <v>619.5</v>
      </c>
      <c r="Z147" s="195">
        <f>W147-492.6</f>
        <v>1091.9000000000001</v>
      </c>
    </row>
    <row r="148" spans="1:26" ht="15" customHeight="1" thickBot="1" x14ac:dyDescent="0.3">
      <c r="A148" s="279"/>
      <c r="B148" s="282"/>
      <c r="C148" s="279"/>
      <c r="D148" s="78" t="s">
        <v>49</v>
      </c>
      <c r="E148" s="40">
        <v>538</v>
      </c>
      <c r="F148" s="18">
        <v>588.20000000000005</v>
      </c>
      <c r="G148" s="47">
        <v>643.1</v>
      </c>
      <c r="H148" s="53">
        <f t="shared" si="191"/>
        <v>589.76666666666677</v>
      </c>
      <c r="I148" s="82">
        <f t="shared" ref="I148:I149" si="195">G148-492.6</f>
        <v>150.5</v>
      </c>
      <c r="J148" s="50">
        <v>709.5</v>
      </c>
      <c r="K148" s="20">
        <v>782.8</v>
      </c>
      <c r="L148" s="20">
        <v>863.7</v>
      </c>
      <c r="M148" s="20">
        <v>952.9</v>
      </c>
      <c r="N148" s="20">
        <v>1060.9000000000001</v>
      </c>
      <c r="O148" s="21">
        <v>1181.0999999999999</v>
      </c>
      <c r="P148" s="193">
        <f t="shared" si="194"/>
        <v>911.30222446064158</v>
      </c>
      <c r="Q148" s="233">
        <f t="shared" ref="Q148:Q149" si="196">O148-G148</f>
        <v>537.99999999999989</v>
      </c>
      <c r="R148" s="22">
        <v>1314.9</v>
      </c>
      <c r="S148" s="23">
        <v>1464</v>
      </c>
      <c r="T148" s="23">
        <v>1629.9</v>
      </c>
      <c r="U148" s="23">
        <v>1814.6</v>
      </c>
      <c r="V148" s="23">
        <v>2020.3</v>
      </c>
      <c r="W148" s="24">
        <v>2249.1999999999998</v>
      </c>
      <c r="X148" s="193">
        <f t="shared" si="190"/>
        <v>1719.7682804022163</v>
      </c>
      <c r="Y148" s="82">
        <f t="shared" ref="Y148:Y149" si="197">W148-O148</f>
        <v>1068.0999999999999</v>
      </c>
      <c r="Z148" s="195">
        <f t="shared" ref="Z148:Z149" si="198">W148-492.6</f>
        <v>1756.6</v>
      </c>
    </row>
    <row r="149" spans="1:26" ht="15" customHeight="1" thickBot="1" x14ac:dyDescent="0.3">
      <c r="A149" s="279"/>
      <c r="B149" s="282"/>
      <c r="C149" s="279"/>
      <c r="D149" s="167" t="s">
        <v>50</v>
      </c>
      <c r="E149" s="64">
        <v>543.5</v>
      </c>
      <c r="F149" s="65">
        <v>600.29999999999995</v>
      </c>
      <c r="G149" s="66">
        <v>662.9</v>
      </c>
      <c r="H149" s="67">
        <f t="shared" si="191"/>
        <v>602.23333333333323</v>
      </c>
      <c r="I149" s="234">
        <f t="shared" si="195"/>
        <v>170.29999999999995</v>
      </c>
      <c r="J149" s="68">
        <v>738.8</v>
      </c>
      <c r="K149" s="69">
        <v>823.3</v>
      </c>
      <c r="L149" s="69">
        <v>917.6</v>
      </c>
      <c r="M149" s="69">
        <v>1022.6</v>
      </c>
      <c r="N149" s="69">
        <v>1139.5999999999999</v>
      </c>
      <c r="O149" s="70">
        <v>1275.7</v>
      </c>
      <c r="P149" s="235">
        <f t="shared" si="194"/>
        <v>969.37287976491382</v>
      </c>
      <c r="Q149" s="236">
        <f t="shared" si="196"/>
        <v>612.80000000000007</v>
      </c>
      <c r="R149" s="29">
        <v>1428.1</v>
      </c>
      <c r="S149" s="30">
        <v>1598.7</v>
      </c>
      <c r="T149" s="30">
        <v>1789.7</v>
      </c>
      <c r="U149" s="30">
        <v>2003.5</v>
      </c>
      <c r="V149" s="30">
        <v>2242.8000000000002</v>
      </c>
      <c r="W149" s="31">
        <v>2510.8000000000002</v>
      </c>
      <c r="X149" s="235">
        <f t="shared" si="190"/>
        <v>1893.5770197328734</v>
      </c>
      <c r="Y149" s="234">
        <f t="shared" si="197"/>
        <v>1235.1000000000001</v>
      </c>
      <c r="Z149" s="237">
        <f t="shared" si="198"/>
        <v>2018.2000000000003</v>
      </c>
    </row>
    <row r="150" spans="1:26" ht="18.75" customHeight="1" thickBot="1" x14ac:dyDescent="0.3">
      <c r="A150" s="278">
        <v>17</v>
      </c>
      <c r="B150" s="281" t="s">
        <v>76</v>
      </c>
      <c r="C150" s="278" t="s">
        <v>27</v>
      </c>
      <c r="D150" s="138" t="s">
        <v>8</v>
      </c>
      <c r="E150" s="238">
        <v>107.1</v>
      </c>
      <c r="F150" s="239">
        <v>107.2</v>
      </c>
      <c r="G150" s="240">
        <v>107.2</v>
      </c>
      <c r="H150" s="52">
        <f t="shared" si="191"/>
        <v>107.16666666666667</v>
      </c>
      <c r="I150" s="192">
        <f t="shared" ref="I150:I152" si="199">G150/E150*100</f>
        <v>100.09337068160598</v>
      </c>
      <c r="J150" s="241">
        <v>107.7</v>
      </c>
      <c r="K150" s="212">
        <v>107.7</v>
      </c>
      <c r="L150" s="212">
        <v>108</v>
      </c>
      <c r="M150" s="212">
        <v>108</v>
      </c>
      <c r="N150" s="212">
        <v>108.2</v>
      </c>
      <c r="O150" s="213">
        <v>108.6</v>
      </c>
      <c r="P150" s="214">
        <f t="shared" si="194"/>
        <v>108.03289161490711</v>
      </c>
      <c r="Q150" s="242"/>
      <c r="R150" s="224">
        <v>108.6</v>
      </c>
      <c r="S150" s="212">
        <v>108.6</v>
      </c>
      <c r="T150" s="212">
        <v>108.6</v>
      </c>
      <c r="U150" s="212">
        <v>108.6</v>
      </c>
      <c r="V150" s="212">
        <v>108.6</v>
      </c>
      <c r="W150" s="213">
        <v>108.6</v>
      </c>
      <c r="X150" s="214">
        <f t="shared" si="190"/>
        <v>108.6</v>
      </c>
      <c r="Y150" s="192"/>
      <c r="Z150" s="218"/>
    </row>
    <row r="151" spans="1:26" ht="15.75" customHeight="1" thickBot="1" x14ac:dyDescent="0.3">
      <c r="A151" s="279"/>
      <c r="B151" s="282"/>
      <c r="C151" s="279"/>
      <c r="D151" s="78" t="s">
        <v>49</v>
      </c>
      <c r="E151" s="186">
        <v>109.2</v>
      </c>
      <c r="F151" s="86">
        <v>109.3</v>
      </c>
      <c r="G151" s="243">
        <v>109.3</v>
      </c>
      <c r="H151" s="53">
        <f t="shared" si="191"/>
        <v>109.26666666666667</v>
      </c>
      <c r="I151" s="82">
        <f t="shared" si="199"/>
        <v>100.09157509157509</v>
      </c>
      <c r="J151" s="244">
        <v>110.3</v>
      </c>
      <c r="K151" s="87">
        <v>110.3</v>
      </c>
      <c r="L151" s="87">
        <v>110.3</v>
      </c>
      <c r="M151" s="87">
        <v>110.3</v>
      </c>
      <c r="N151" s="87">
        <v>111.3</v>
      </c>
      <c r="O151" s="223">
        <v>111.3</v>
      </c>
      <c r="P151" s="193">
        <f t="shared" si="194"/>
        <v>110.63233102299441</v>
      </c>
      <c r="Q151" s="233"/>
      <c r="R151" s="245">
        <v>111.3</v>
      </c>
      <c r="S151" s="87">
        <v>111.3</v>
      </c>
      <c r="T151" s="87">
        <v>111.3</v>
      </c>
      <c r="U151" s="87">
        <v>111.3</v>
      </c>
      <c r="V151" s="87">
        <v>111.3</v>
      </c>
      <c r="W151" s="223">
        <v>111.3</v>
      </c>
      <c r="X151" s="193">
        <f t="shared" si="190"/>
        <v>111.3</v>
      </c>
      <c r="Y151" s="82"/>
      <c r="Z151" s="195"/>
    </row>
    <row r="152" spans="1:26" ht="15.75" thickBot="1" x14ac:dyDescent="0.3">
      <c r="A152" s="280"/>
      <c r="B152" s="283"/>
      <c r="C152" s="280"/>
      <c r="D152" s="78" t="s">
        <v>50</v>
      </c>
      <c r="E152" s="246">
        <v>110.3</v>
      </c>
      <c r="F152" s="247">
        <v>110.4</v>
      </c>
      <c r="G152" s="248">
        <v>110.4</v>
      </c>
      <c r="H152" s="38">
        <f t="shared" si="191"/>
        <v>110.36666666666667</v>
      </c>
      <c r="I152" s="82">
        <f t="shared" si="199"/>
        <v>100.090661831369</v>
      </c>
      <c r="J152" s="249">
        <v>111.4</v>
      </c>
      <c r="K152" s="230">
        <v>111.4</v>
      </c>
      <c r="L152" s="230">
        <v>111.4</v>
      </c>
      <c r="M152" s="230">
        <v>111.4</v>
      </c>
      <c r="N152" s="230">
        <v>111.4</v>
      </c>
      <c r="O152" s="231">
        <v>111.9</v>
      </c>
      <c r="P152" s="193">
        <f t="shared" si="194"/>
        <v>111.4831779146373</v>
      </c>
      <c r="Q152" s="233"/>
      <c r="R152" s="232">
        <v>111.9</v>
      </c>
      <c r="S152" s="230">
        <v>111.9</v>
      </c>
      <c r="T152" s="230">
        <v>111.9</v>
      </c>
      <c r="U152" s="230">
        <v>111.9</v>
      </c>
      <c r="V152" s="230">
        <v>111.9</v>
      </c>
      <c r="W152" s="231">
        <v>111.9</v>
      </c>
      <c r="X152" s="193">
        <f t="shared" si="190"/>
        <v>111.89999999999999</v>
      </c>
      <c r="Y152" s="82"/>
      <c r="Z152" s="195"/>
    </row>
    <row r="153" spans="1:26" ht="15.75" customHeight="1" thickBot="1" x14ac:dyDescent="0.3">
      <c r="A153" s="275" t="s">
        <v>31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7"/>
    </row>
    <row r="154" spans="1:26" ht="18" customHeight="1" thickBot="1" x14ac:dyDescent="0.3">
      <c r="A154" s="278">
        <v>18</v>
      </c>
      <c r="B154" s="281" t="s">
        <v>32</v>
      </c>
      <c r="C154" s="278" t="s">
        <v>33</v>
      </c>
      <c r="D154" s="79" t="s">
        <v>8</v>
      </c>
      <c r="E154" s="11">
        <v>1329</v>
      </c>
      <c r="F154" s="12">
        <v>1338.3</v>
      </c>
      <c r="G154" s="13">
        <v>1346.5</v>
      </c>
      <c r="H154" s="25">
        <f t="shared" ref="H154:H159" si="200">AVERAGE(E154:G154)</f>
        <v>1337.9333333333334</v>
      </c>
      <c r="I154" s="250">
        <f>G154-1324.1</f>
        <v>22.400000000000091</v>
      </c>
      <c r="J154" s="26">
        <v>1349.3</v>
      </c>
      <c r="K154" s="23">
        <v>1352</v>
      </c>
      <c r="L154" s="23">
        <v>1356.1</v>
      </c>
      <c r="M154" s="23">
        <v>1360.3</v>
      </c>
      <c r="N154" s="23">
        <v>1360.6</v>
      </c>
      <c r="O154" s="27">
        <v>1360.8</v>
      </c>
      <c r="P154" s="251">
        <f>GEOMEAN(J154:O154)</f>
        <v>1356.5091645837604</v>
      </c>
      <c r="Q154" s="233">
        <f>O154-G154</f>
        <v>14.299999999999955</v>
      </c>
      <c r="R154" s="15">
        <v>1361</v>
      </c>
      <c r="S154" s="16">
        <v>1361.3</v>
      </c>
      <c r="T154" s="16">
        <v>1361.5</v>
      </c>
      <c r="U154" s="16">
        <v>1361.7</v>
      </c>
      <c r="V154" s="16">
        <v>1361.9</v>
      </c>
      <c r="W154" s="17">
        <v>1362.1</v>
      </c>
      <c r="X154" s="193">
        <f t="shared" ref="X154:X159" si="201">GEOMEAN(R154:W154)</f>
        <v>1361.5832838591839</v>
      </c>
      <c r="Y154" s="82">
        <f>W154-O154</f>
        <v>1.2999999999999545</v>
      </c>
      <c r="Z154" s="195">
        <f>W154-1324.1</f>
        <v>38</v>
      </c>
    </row>
    <row r="155" spans="1:26" ht="18" customHeight="1" thickBot="1" x14ac:dyDescent="0.3">
      <c r="A155" s="279"/>
      <c r="B155" s="282"/>
      <c r="C155" s="279"/>
      <c r="D155" s="79" t="s">
        <v>49</v>
      </c>
      <c r="E155" s="22">
        <v>1331.7</v>
      </c>
      <c r="F155" s="23">
        <v>1345</v>
      </c>
      <c r="G155" s="24">
        <v>1352.4</v>
      </c>
      <c r="H155" s="28">
        <f t="shared" si="200"/>
        <v>1343.0333333333333</v>
      </c>
      <c r="I155" s="250">
        <f t="shared" ref="I155:I156" si="202">G155-1324.1</f>
        <v>28.300000000000182</v>
      </c>
      <c r="J155" s="26">
        <v>1355.1</v>
      </c>
      <c r="K155" s="23">
        <v>1357.8</v>
      </c>
      <c r="L155" s="23">
        <v>1360.5</v>
      </c>
      <c r="M155" s="23">
        <v>1363.2</v>
      </c>
      <c r="N155" s="23">
        <v>1365.3</v>
      </c>
      <c r="O155" s="27">
        <v>1367.7</v>
      </c>
      <c r="P155" s="252">
        <f t="shared" ref="P155:P159" si="203">GEOMEAN(J155:O155)</f>
        <v>1361.5931829756146</v>
      </c>
      <c r="Q155" s="233">
        <f t="shared" ref="Q155:Q156" si="204">O155-G155</f>
        <v>15.299999999999955</v>
      </c>
      <c r="R155" s="22">
        <v>1370.5</v>
      </c>
      <c r="S155" s="23">
        <v>1373.2</v>
      </c>
      <c r="T155" s="23">
        <v>1375.9</v>
      </c>
      <c r="U155" s="23">
        <v>1378.7</v>
      </c>
      <c r="V155" s="23">
        <v>1381.5</v>
      </c>
      <c r="W155" s="24">
        <v>1384.2</v>
      </c>
      <c r="X155" s="193">
        <f t="shared" si="201"/>
        <v>1377.3253340984963</v>
      </c>
      <c r="Y155" s="82">
        <f t="shared" ref="Y155:Y156" si="205">W155-O155</f>
        <v>16.5</v>
      </c>
      <c r="Z155" s="195">
        <f t="shared" ref="Z155:Z156" si="206">W155-1324.1</f>
        <v>60.100000000000136</v>
      </c>
    </row>
    <row r="156" spans="1:26" ht="19.5" customHeight="1" thickBot="1" x14ac:dyDescent="0.3">
      <c r="A156" s="280"/>
      <c r="B156" s="283"/>
      <c r="C156" s="280"/>
      <c r="D156" s="79" t="s">
        <v>50</v>
      </c>
      <c r="E156" s="29">
        <v>1338.3</v>
      </c>
      <c r="F156" s="30">
        <v>1353.5</v>
      </c>
      <c r="G156" s="31">
        <v>1356.2</v>
      </c>
      <c r="H156" s="32">
        <f t="shared" si="200"/>
        <v>1349.3333333333333</v>
      </c>
      <c r="I156" s="250">
        <f t="shared" si="202"/>
        <v>32.100000000000136</v>
      </c>
      <c r="J156" s="33">
        <v>1358.9</v>
      </c>
      <c r="K156" s="30">
        <v>1361.7</v>
      </c>
      <c r="L156" s="30">
        <v>1364.4</v>
      </c>
      <c r="M156" s="30">
        <v>1367.1</v>
      </c>
      <c r="N156" s="30">
        <v>1369.2</v>
      </c>
      <c r="O156" s="34">
        <v>1372</v>
      </c>
      <c r="P156" s="252">
        <f t="shared" si="203"/>
        <v>1365.5428166062234</v>
      </c>
      <c r="Q156" s="233">
        <f t="shared" si="204"/>
        <v>15.799999999999955</v>
      </c>
      <c r="R156" s="29">
        <v>1375</v>
      </c>
      <c r="S156" s="30">
        <v>1377</v>
      </c>
      <c r="T156" s="30">
        <v>1380</v>
      </c>
      <c r="U156" s="30">
        <v>1383</v>
      </c>
      <c r="V156" s="30">
        <v>1386</v>
      </c>
      <c r="W156" s="31">
        <v>1389</v>
      </c>
      <c r="X156" s="193">
        <f t="shared" si="201"/>
        <v>1381.6580238486886</v>
      </c>
      <c r="Y156" s="82">
        <f t="shared" si="205"/>
        <v>17</v>
      </c>
      <c r="Z156" s="195">
        <f t="shared" si="206"/>
        <v>64.900000000000091</v>
      </c>
    </row>
    <row r="157" spans="1:26" ht="18.75" customHeight="1" thickBot="1" x14ac:dyDescent="0.3">
      <c r="A157" s="278">
        <v>19</v>
      </c>
      <c r="B157" s="281" t="s">
        <v>34</v>
      </c>
      <c r="C157" s="278" t="s">
        <v>35</v>
      </c>
      <c r="D157" s="79" t="s">
        <v>8</v>
      </c>
      <c r="E157" s="253">
        <v>6.3</v>
      </c>
      <c r="F157" s="86">
        <v>6.3</v>
      </c>
      <c r="G157" s="254">
        <v>6.3</v>
      </c>
      <c r="H157" s="35">
        <f t="shared" si="200"/>
        <v>6.3</v>
      </c>
      <c r="I157" s="255"/>
      <c r="J157" s="256">
        <v>6.2</v>
      </c>
      <c r="K157" s="211">
        <v>6.1</v>
      </c>
      <c r="L157" s="212">
        <v>6</v>
      </c>
      <c r="M157" s="212">
        <v>5.9</v>
      </c>
      <c r="N157" s="211">
        <v>5.8</v>
      </c>
      <c r="O157" s="257">
        <v>5.7</v>
      </c>
      <c r="P157" s="193">
        <f t="shared" si="203"/>
        <v>5.9475477750647574</v>
      </c>
      <c r="Q157" s="233"/>
      <c r="R157" s="256">
        <v>5.9</v>
      </c>
      <c r="S157" s="211">
        <v>5.9</v>
      </c>
      <c r="T157" s="211">
        <v>5.8</v>
      </c>
      <c r="U157" s="211">
        <v>5.7</v>
      </c>
      <c r="V157" s="211">
        <v>5.5</v>
      </c>
      <c r="W157" s="257">
        <v>5.5</v>
      </c>
      <c r="X157" s="193">
        <f t="shared" si="201"/>
        <v>5.7141991895515902</v>
      </c>
      <c r="Y157" s="82"/>
      <c r="Z157" s="258" t="s">
        <v>11</v>
      </c>
    </row>
    <row r="158" spans="1:26" ht="18" customHeight="1" thickBot="1" x14ac:dyDescent="0.3">
      <c r="A158" s="279"/>
      <c r="B158" s="282"/>
      <c r="C158" s="279"/>
      <c r="D158" s="79" t="s">
        <v>49</v>
      </c>
      <c r="E158" s="253">
        <v>6.1</v>
      </c>
      <c r="F158" s="86">
        <v>6</v>
      </c>
      <c r="G158" s="254">
        <v>6</v>
      </c>
      <c r="H158" s="36">
        <f t="shared" si="200"/>
        <v>6.0333333333333341</v>
      </c>
      <c r="I158" s="259"/>
      <c r="J158" s="260">
        <v>5.7</v>
      </c>
      <c r="K158" s="83">
        <v>5.6</v>
      </c>
      <c r="L158" s="83">
        <v>5.5</v>
      </c>
      <c r="M158" s="83">
        <v>5.6</v>
      </c>
      <c r="N158" s="83">
        <v>5.0999999999999996</v>
      </c>
      <c r="O158" s="223">
        <v>5</v>
      </c>
      <c r="P158" s="193">
        <f t="shared" si="203"/>
        <v>5.4099381077676538</v>
      </c>
      <c r="Q158" s="233"/>
      <c r="R158" s="260">
        <v>5.4</v>
      </c>
      <c r="S158" s="83">
        <v>5.4</v>
      </c>
      <c r="T158" s="83">
        <v>5.3</v>
      </c>
      <c r="U158" s="83">
        <v>5.3</v>
      </c>
      <c r="V158" s="83">
        <v>5.3</v>
      </c>
      <c r="W158" s="261">
        <v>5.3</v>
      </c>
      <c r="X158" s="193">
        <f t="shared" si="201"/>
        <v>5.3331258599846869</v>
      </c>
      <c r="Y158" s="82"/>
      <c r="Z158" s="258" t="s">
        <v>11</v>
      </c>
    </row>
    <row r="159" spans="1:26" ht="18" customHeight="1" thickBot="1" x14ac:dyDescent="0.3">
      <c r="A159" s="280"/>
      <c r="B159" s="283"/>
      <c r="C159" s="280"/>
      <c r="D159" s="79" t="s">
        <v>50</v>
      </c>
      <c r="E159" s="232">
        <v>6</v>
      </c>
      <c r="F159" s="229">
        <v>5.7</v>
      </c>
      <c r="G159" s="262">
        <v>5.5</v>
      </c>
      <c r="H159" s="37">
        <f t="shared" si="200"/>
        <v>5.7333333333333334</v>
      </c>
      <c r="I159" s="263"/>
      <c r="J159" s="264">
        <v>5.4</v>
      </c>
      <c r="K159" s="229">
        <v>5.0999999999999996</v>
      </c>
      <c r="L159" s="230">
        <v>5</v>
      </c>
      <c r="M159" s="229">
        <v>4.9000000000000004</v>
      </c>
      <c r="N159" s="229">
        <v>4.9000000000000004</v>
      </c>
      <c r="O159" s="262">
        <v>4.8</v>
      </c>
      <c r="P159" s="193">
        <f t="shared" si="203"/>
        <v>5.0129636593853233</v>
      </c>
      <c r="Q159" s="233"/>
      <c r="R159" s="264">
        <v>4.8</v>
      </c>
      <c r="S159" s="229">
        <v>4.8</v>
      </c>
      <c r="T159" s="229">
        <v>4.8</v>
      </c>
      <c r="U159" s="229">
        <v>4.7</v>
      </c>
      <c r="V159" s="229">
        <v>4.7</v>
      </c>
      <c r="W159" s="262">
        <v>4.5</v>
      </c>
      <c r="X159" s="193">
        <f t="shared" si="201"/>
        <v>4.7154374712648197</v>
      </c>
      <c r="Y159" s="82"/>
      <c r="Z159" s="258" t="s">
        <v>11</v>
      </c>
    </row>
    <row r="160" spans="1:26" ht="15.75" customHeight="1" thickBot="1" x14ac:dyDescent="0.3">
      <c r="A160" s="275" t="s">
        <v>36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7"/>
    </row>
    <row r="161" spans="1:27" ht="15.75" thickBot="1" x14ac:dyDescent="0.3">
      <c r="A161" s="278">
        <v>20</v>
      </c>
      <c r="B161" s="281" t="s">
        <v>77</v>
      </c>
      <c r="C161" s="278" t="s">
        <v>37</v>
      </c>
      <c r="D161" s="79" t="s">
        <v>8</v>
      </c>
      <c r="E161" s="18">
        <v>1760</v>
      </c>
      <c r="F161" s="18">
        <v>2050</v>
      </c>
      <c r="G161" s="18">
        <v>2154</v>
      </c>
      <c r="H161" s="38">
        <f>AVERAGE(E161:G161)</f>
        <v>1988</v>
      </c>
      <c r="I161" s="265">
        <f>G161-1681</f>
        <v>473</v>
      </c>
      <c r="J161" s="23">
        <v>2154</v>
      </c>
      <c r="K161" s="23">
        <v>2154</v>
      </c>
      <c r="L161" s="23">
        <v>2497</v>
      </c>
      <c r="M161" s="23">
        <v>2597</v>
      </c>
      <c r="N161" s="23">
        <v>2600</v>
      </c>
      <c r="O161" s="23">
        <v>2600</v>
      </c>
      <c r="P161" s="252">
        <f>GEOMEAN(J161:O161)</f>
        <v>2425.0540963574963</v>
      </c>
      <c r="Q161" s="233">
        <f>O161-G161</f>
        <v>446</v>
      </c>
      <c r="R161" s="23">
        <v>2650</v>
      </c>
      <c r="S161" s="23">
        <v>2700</v>
      </c>
      <c r="T161" s="23">
        <v>2750</v>
      </c>
      <c r="U161" s="23">
        <v>2810</v>
      </c>
      <c r="V161" s="23">
        <v>2870</v>
      </c>
      <c r="W161" s="23">
        <v>2930</v>
      </c>
      <c r="X161" s="193">
        <f t="shared" ref="X161:X163" si="207">GEOMEAN(R161:W161)</f>
        <v>2783.3406440764797</v>
      </c>
      <c r="Y161" s="82">
        <f>W161-O161</f>
        <v>330</v>
      </c>
      <c r="Z161" s="195">
        <f>W161-1681</f>
        <v>1249</v>
      </c>
      <c r="AA161" s="1">
        <f>W161/1681*100</f>
        <v>174.30101130279596</v>
      </c>
    </row>
    <row r="162" spans="1:27" ht="15.75" thickBot="1" x14ac:dyDescent="0.3">
      <c r="A162" s="279"/>
      <c r="B162" s="282"/>
      <c r="C162" s="279"/>
      <c r="D162" s="79" t="s">
        <v>49</v>
      </c>
      <c r="E162" s="18">
        <v>1760</v>
      </c>
      <c r="F162" s="18">
        <v>2050</v>
      </c>
      <c r="G162" s="18">
        <v>2154</v>
      </c>
      <c r="H162" s="38">
        <f t="shared" ref="H162:H163" si="208">AVERAGE(E162:G162)</f>
        <v>1988</v>
      </c>
      <c r="I162" s="265">
        <f t="shared" ref="I162:I163" si="209">G162-1681</f>
        <v>473</v>
      </c>
      <c r="J162" s="23">
        <v>2154</v>
      </c>
      <c r="K162" s="23">
        <v>2154</v>
      </c>
      <c r="L162" s="23">
        <v>2497</v>
      </c>
      <c r="M162" s="23">
        <v>2597</v>
      </c>
      <c r="N162" s="23">
        <v>2600</v>
      </c>
      <c r="O162" s="23">
        <v>2600</v>
      </c>
      <c r="P162" s="252">
        <f t="shared" ref="P162:P163" si="210">GEOMEAN(J162:O162)</f>
        <v>2425.0540963574963</v>
      </c>
      <c r="Q162" s="233">
        <f t="shared" ref="Q162:Q163" si="211">O162-G162</f>
        <v>446</v>
      </c>
      <c r="R162" s="23">
        <v>2650</v>
      </c>
      <c r="S162" s="23">
        <v>2700</v>
      </c>
      <c r="T162" s="23">
        <v>2750</v>
      </c>
      <c r="U162" s="23">
        <v>2810</v>
      </c>
      <c r="V162" s="23">
        <v>2870</v>
      </c>
      <c r="W162" s="23">
        <v>2930</v>
      </c>
      <c r="X162" s="193">
        <f t="shared" si="207"/>
        <v>2783.3406440764797</v>
      </c>
      <c r="Y162" s="82">
        <f t="shared" ref="Y162:Y163" si="212">W162-O162</f>
        <v>330</v>
      </c>
      <c r="Z162" s="195">
        <f t="shared" ref="Z162:Z163" si="213">W162-1681</f>
        <v>1249</v>
      </c>
      <c r="AA162" s="1">
        <f t="shared" ref="AA162:AA163" si="214">W162/1681*100</f>
        <v>174.30101130279596</v>
      </c>
    </row>
    <row r="163" spans="1:27" ht="15.75" thickBot="1" x14ac:dyDescent="0.3">
      <c r="A163" s="280"/>
      <c r="B163" s="283"/>
      <c r="C163" s="280"/>
      <c r="D163" s="79" t="s">
        <v>50</v>
      </c>
      <c r="E163" s="23">
        <v>1770</v>
      </c>
      <c r="F163" s="23">
        <v>2060</v>
      </c>
      <c r="G163" s="23">
        <v>2164</v>
      </c>
      <c r="H163" s="38">
        <f t="shared" si="208"/>
        <v>1998</v>
      </c>
      <c r="I163" s="265">
        <f t="shared" si="209"/>
        <v>483</v>
      </c>
      <c r="J163" s="23">
        <v>2164</v>
      </c>
      <c r="K163" s="23">
        <v>2164</v>
      </c>
      <c r="L163" s="23">
        <v>2507</v>
      </c>
      <c r="M163" s="23">
        <v>2607</v>
      </c>
      <c r="N163" s="23">
        <v>2610</v>
      </c>
      <c r="O163" s="23">
        <v>2610</v>
      </c>
      <c r="P163" s="252">
        <f t="shared" si="210"/>
        <v>2435.0907377278195</v>
      </c>
      <c r="Q163" s="233">
        <f t="shared" si="211"/>
        <v>446</v>
      </c>
      <c r="R163" s="23">
        <v>2660</v>
      </c>
      <c r="S163" s="23">
        <v>2710</v>
      </c>
      <c r="T163" s="23">
        <v>2760</v>
      </c>
      <c r="U163" s="23">
        <v>2820</v>
      </c>
      <c r="V163" s="23">
        <v>2880</v>
      </c>
      <c r="W163" s="23">
        <v>2940</v>
      </c>
      <c r="X163" s="193">
        <f t="shared" si="207"/>
        <v>2793.3465751182994</v>
      </c>
      <c r="Y163" s="82">
        <f t="shared" si="212"/>
        <v>330</v>
      </c>
      <c r="Z163" s="195">
        <f t="shared" si="213"/>
        <v>1259</v>
      </c>
      <c r="AA163" s="1">
        <f t="shared" si="214"/>
        <v>174.89589530041641</v>
      </c>
    </row>
    <row r="164" spans="1:27" ht="15.75" customHeight="1" thickBot="1" x14ac:dyDescent="0.3">
      <c r="A164" s="275" t="s">
        <v>38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7"/>
    </row>
    <row r="165" spans="1:27" ht="18.75" customHeight="1" thickBot="1" x14ac:dyDescent="0.3">
      <c r="A165" s="278">
        <v>21</v>
      </c>
      <c r="B165" s="281" t="s">
        <v>39</v>
      </c>
      <c r="C165" s="278" t="s">
        <v>16</v>
      </c>
      <c r="D165" s="79" t="s">
        <v>8</v>
      </c>
      <c r="E165" s="18">
        <v>103.8</v>
      </c>
      <c r="F165" s="18">
        <v>104</v>
      </c>
      <c r="G165" s="18">
        <v>104</v>
      </c>
      <c r="H165" s="19">
        <f t="shared" ref="H165:H167" si="215">AVERAGE(E165:G165)</f>
        <v>103.93333333333334</v>
      </c>
      <c r="I165" s="265">
        <f>G165*F165*E165/10000</f>
        <v>112.27008000000001</v>
      </c>
      <c r="J165" s="23">
        <v>104</v>
      </c>
      <c r="K165" s="23">
        <v>104</v>
      </c>
      <c r="L165" s="23">
        <v>104</v>
      </c>
      <c r="M165" s="23">
        <v>104</v>
      </c>
      <c r="N165" s="23">
        <v>104</v>
      </c>
      <c r="O165" s="23">
        <v>104</v>
      </c>
      <c r="P165" s="193">
        <f t="shared" ref="P165:P167" si="216">GEOMEAN(J165:O165)</f>
        <v>104</v>
      </c>
      <c r="Q165" s="82">
        <f>M165*N165/100*O165/100*J165*K165*L165/1000000</f>
        <v>126.53190184959998</v>
      </c>
      <c r="R165" s="23">
        <v>103.8</v>
      </c>
      <c r="S165" s="23">
        <v>104</v>
      </c>
      <c r="T165" s="23">
        <v>104</v>
      </c>
      <c r="U165" s="23">
        <v>104</v>
      </c>
      <c r="V165" s="23">
        <v>104</v>
      </c>
      <c r="W165" s="23">
        <v>104</v>
      </c>
      <c r="X165" s="193">
        <f t="shared" ref="X165:X167" si="217">GEOMEAN(R165:W165)</f>
        <v>103.96663992583288</v>
      </c>
      <c r="Y165" s="82">
        <f t="shared" ref="Y165:Y167" si="218">U165*V165/100*W165/100*R165*S165*T165/1000000</f>
        <v>126.28857126911998</v>
      </c>
      <c r="Z165" s="195">
        <f>(E165*F165*G165*J165*K165*L165*M165*N165*O165*R165*S165*T165*U165*V165*W165)/1E+28</f>
        <v>179.40234600105336</v>
      </c>
    </row>
    <row r="166" spans="1:27" ht="18" customHeight="1" thickBot="1" x14ac:dyDescent="0.3">
      <c r="A166" s="279"/>
      <c r="B166" s="282"/>
      <c r="C166" s="279"/>
      <c r="D166" s="79" t="s">
        <v>49</v>
      </c>
      <c r="E166" s="18">
        <v>103.7</v>
      </c>
      <c r="F166" s="18">
        <v>103.9</v>
      </c>
      <c r="G166" s="18">
        <v>103.9</v>
      </c>
      <c r="H166" s="19">
        <f t="shared" si="215"/>
        <v>103.83333333333333</v>
      </c>
      <c r="I166" s="265">
        <f t="shared" ref="I166:I167" si="219">G166*F166*E166/10000</f>
        <v>111.94632770000003</v>
      </c>
      <c r="J166" s="23">
        <v>103.9</v>
      </c>
      <c r="K166" s="23">
        <v>103.9</v>
      </c>
      <c r="L166" s="23">
        <v>103.9</v>
      </c>
      <c r="M166" s="23">
        <v>103.9</v>
      </c>
      <c r="N166" s="23">
        <v>103.9</v>
      </c>
      <c r="O166" s="23">
        <v>103.9</v>
      </c>
      <c r="P166" s="193">
        <f t="shared" si="216"/>
        <v>103.9</v>
      </c>
      <c r="Q166" s="82">
        <f t="shared" ref="Q166:Q167" si="220">M166*N166/100*O166/100*J166*K166*L166/1000000</f>
        <v>125.80366264789382</v>
      </c>
      <c r="R166" s="23">
        <v>103.7</v>
      </c>
      <c r="S166" s="23">
        <v>103.9</v>
      </c>
      <c r="T166" s="23">
        <v>103.9</v>
      </c>
      <c r="U166" s="23">
        <v>103.9</v>
      </c>
      <c r="V166" s="23">
        <v>103.9</v>
      </c>
      <c r="W166" s="23">
        <v>103.9</v>
      </c>
      <c r="X166" s="193">
        <f t="shared" si="217"/>
        <v>103.86663990006548</v>
      </c>
      <c r="Y166" s="82">
        <f t="shared" si="218"/>
        <v>125.56149967840798</v>
      </c>
      <c r="Z166" s="195">
        <f t="shared" ref="Z166:Z167" si="221">(E166*F166*G166*J166*K166*L166*M166*N166*O166*R166*S166*T166*U166*V166*W166)/1E+28</f>
        <v>176.83150004431744</v>
      </c>
    </row>
    <row r="167" spans="1:27" ht="15.75" thickBot="1" x14ac:dyDescent="0.3">
      <c r="A167" s="280"/>
      <c r="B167" s="283"/>
      <c r="C167" s="280"/>
      <c r="D167" s="79" t="s">
        <v>50</v>
      </c>
      <c r="E167" s="18">
        <v>103.6</v>
      </c>
      <c r="F167" s="18">
        <v>103.8</v>
      </c>
      <c r="G167" s="18">
        <v>103.8</v>
      </c>
      <c r="H167" s="19">
        <f t="shared" si="215"/>
        <v>103.73333333333333</v>
      </c>
      <c r="I167" s="265">
        <f t="shared" si="219"/>
        <v>111.62319839999996</v>
      </c>
      <c r="J167" s="23">
        <v>103.8</v>
      </c>
      <c r="K167" s="23">
        <v>103.8</v>
      </c>
      <c r="L167" s="23">
        <v>103.8</v>
      </c>
      <c r="M167" s="23">
        <v>103.8</v>
      </c>
      <c r="N167" s="23">
        <v>103.8</v>
      </c>
      <c r="O167" s="23">
        <v>103.8</v>
      </c>
      <c r="P167" s="193">
        <f t="shared" si="216"/>
        <v>103.79999999999998</v>
      </c>
      <c r="Q167" s="82">
        <f t="shared" si="220"/>
        <v>125.07891954619441</v>
      </c>
      <c r="R167" s="23">
        <v>103.6</v>
      </c>
      <c r="S167" s="23">
        <v>103.8</v>
      </c>
      <c r="T167" s="23">
        <v>103.8</v>
      </c>
      <c r="U167" s="23">
        <v>103.8</v>
      </c>
      <c r="V167" s="23">
        <v>103.8</v>
      </c>
      <c r="W167" s="23">
        <v>103.8</v>
      </c>
      <c r="X167" s="193">
        <f t="shared" si="217"/>
        <v>103.76663987424836</v>
      </c>
      <c r="Y167" s="82">
        <f t="shared" si="218"/>
        <v>124.83791970121138</v>
      </c>
      <c r="Z167" s="195">
        <f t="shared" si="221"/>
        <v>174.29507135455378</v>
      </c>
    </row>
  </sheetData>
  <mergeCells count="149">
    <mergeCell ref="C49:C51"/>
    <mergeCell ref="B52:B54"/>
    <mergeCell ref="C52:C54"/>
    <mergeCell ref="B55:B57"/>
    <mergeCell ref="C55:C57"/>
    <mergeCell ref="B58:B60"/>
    <mergeCell ref="C58:C60"/>
    <mergeCell ref="B64:B66"/>
    <mergeCell ref="C64:C66"/>
    <mergeCell ref="B61:B63"/>
    <mergeCell ref="M2:M3"/>
    <mergeCell ref="N2:N3"/>
    <mergeCell ref="O2:O3"/>
    <mergeCell ref="F2:F3"/>
    <mergeCell ref="A14:Z14"/>
    <mergeCell ref="H2:H3"/>
    <mergeCell ref="G2:G3"/>
    <mergeCell ref="W2:W3"/>
    <mergeCell ref="X2:X3"/>
    <mergeCell ref="Z2:Z3"/>
    <mergeCell ref="A4:Z4"/>
    <mergeCell ref="A5:A7"/>
    <mergeCell ref="B5:B7"/>
    <mergeCell ref="C5:C7"/>
    <mergeCell ref="B2:B3"/>
    <mergeCell ref="C2:C3"/>
    <mergeCell ref="D2:D3"/>
    <mergeCell ref="E2:E3"/>
    <mergeCell ref="P2:P3"/>
    <mergeCell ref="R2:R3"/>
    <mergeCell ref="S2:S3"/>
    <mergeCell ref="T2:T3"/>
    <mergeCell ref="U2:U3"/>
    <mergeCell ref="V2:V3"/>
    <mergeCell ref="J2:J3"/>
    <mergeCell ref="K2:K3"/>
    <mergeCell ref="L2:L3"/>
    <mergeCell ref="A15:A23"/>
    <mergeCell ref="B15:B17"/>
    <mergeCell ref="C15:C17"/>
    <mergeCell ref="B18:B20"/>
    <mergeCell ref="C18:C20"/>
    <mergeCell ref="B21:B23"/>
    <mergeCell ref="C21:C23"/>
    <mergeCell ref="A8:A10"/>
    <mergeCell ref="B8:B10"/>
    <mergeCell ref="C8:C10"/>
    <mergeCell ref="A11:A13"/>
    <mergeCell ref="B11:B13"/>
    <mergeCell ref="C11:C13"/>
    <mergeCell ref="I2:I3"/>
    <mergeCell ref="A70:Z70"/>
    <mergeCell ref="A71:A79"/>
    <mergeCell ref="B71:B73"/>
    <mergeCell ref="C71:C73"/>
    <mergeCell ref="B74:B76"/>
    <mergeCell ref="C74:C76"/>
    <mergeCell ref="B77:B79"/>
    <mergeCell ref="C77:C79"/>
    <mergeCell ref="A33:Z33"/>
    <mergeCell ref="B34:B36"/>
    <mergeCell ref="C34:C36"/>
    <mergeCell ref="B37:B39"/>
    <mergeCell ref="C37:C39"/>
    <mergeCell ref="B67:B69"/>
    <mergeCell ref="C67:C69"/>
    <mergeCell ref="A34:A39"/>
    <mergeCell ref="A67:A69"/>
    <mergeCell ref="B40:B42"/>
    <mergeCell ref="C40:C42"/>
    <mergeCell ref="B43:B45"/>
    <mergeCell ref="C43:C45"/>
    <mergeCell ref="B46:B48"/>
    <mergeCell ref="C46:C48"/>
    <mergeCell ref="B49:B51"/>
    <mergeCell ref="A90:Z90"/>
    <mergeCell ref="A91:A99"/>
    <mergeCell ref="B91:B93"/>
    <mergeCell ref="C91:C93"/>
    <mergeCell ref="B94:B96"/>
    <mergeCell ref="C94:C96"/>
    <mergeCell ref="B97:B99"/>
    <mergeCell ref="C97:C99"/>
    <mergeCell ref="A80:Z80"/>
    <mergeCell ref="A81:A89"/>
    <mergeCell ref="B81:B83"/>
    <mergeCell ref="C81:C83"/>
    <mergeCell ref="B84:B86"/>
    <mergeCell ref="C84:C86"/>
    <mergeCell ref="B87:B89"/>
    <mergeCell ref="C87:C89"/>
    <mergeCell ref="A111:A119"/>
    <mergeCell ref="B111:B113"/>
    <mergeCell ref="C111:C113"/>
    <mergeCell ref="B114:B116"/>
    <mergeCell ref="C114:C116"/>
    <mergeCell ref="B117:B119"/>
    <mergeCell ref="C117:C119"/>
    <mergeCell ref="A100:Z100"/>
    <mergeCell ref="A101:A109"/>
    <mergeCell ref="B101:B103"/>
    <mergeCell ref="C101:C103"/>
    <mergeCell ref="B104:B106"/>
    <mergeCell ref="C104:C106"/>
    <mergeCell ref="B107:B109"/>
    <mergeCell ref="C107:C109"/>
    <mergeCell ref="B110:Z110"/>
    <mergeCell ref="A147:A149"/>
    <mergeCell ref="A144:A146"/>
    <mergeCell ref="A127:A135"/>
    <mergeCell ref="B127:B129"/>
    <mergeCell ref="C127:C129"/>
    <mergeCell ref="B130:B132"/>
    <mergeCell ref="C130:C132"/>
    <mergeCell ref="B133:B135"/>
    <mergeCell ref="C133:C135"/>
    <mergeCell ref="A137:A139"/>
    <mergeCell ref="B137:B139"/>
    <mergeCell ref="C137:C139"/>
    <mergeCell ref="A140:Z140"/>
    <mergeCell ref="A141:A143"/>
    <mergeCell ref="B141:B143"/>
    <mergeCell ref="C141:C143"/>
    <mergeCell ref="B144:B146"/>
    <mergeCell ref="C144:C146"/>
    <mergeCell ref="Q2:Q3"/>
    <mergeCell ref="Y2:Y3"/>
    <mergeCell ref="B126:Z126"/>
    <mergeCell ref="A164:Z164"/>
    <mergeCell ref="A165:A167"/>
    <mergeCell ref="B165:B167"/>
    <mergeCell ref="C165:C167"/>
    <mergeCell ref="A157:A159"/>
    <mergeCell ref="B157:B159"/>
    <mergeCell ref="C157:C159"/>
    <mergeCell ref="A160:Z160"/>
    <mergeCell ref="A161:A163"/>
    <mergeCell ref="B161:B163"/>
    <mergeCell ref="C161:C163"/>
    <mergeCell ref="A150:A152"/>
    <mergeCell ref="B150:B152"/>
    <mergeCell ref="C150:C152"/>
    <mergeCell ref="A153:Z153"/>
    <mergeCell ref="A154:A156"/>
    <mergeCell ref="B154:B156"/>
    <mergeCell ref="C154:C156"/>
    <mergeCell ref="A136:Z136"/>
    <mergeCell ref="B147:B149"/>
    <mergeCell ref="C147:C149"/>
  </mergeCells>
  <pageMargins left="3.937007874015748E-2" right="3.937007874015748E-2" top="0.35433070866141736" bottom="0.15748031496062992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2022-2036 годы</vt:lpstr>
      <vt:lpstr>Лист3</vt:lpstr>
      <vt:lpstr>'2022-2036 годы'!Заголовки_для_печати</vt:lpstr>
    </vt:vector>
  </TitlesOfParts>
  <Company>mineconom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Шеманюк Юлия Сергеевна</dc:creator>
  <cp:lastModifiedBy>Шеманюк Юлия Сергеевна</cp:lastModifiedBy>
  <cp:lastPrinted>2021-10-26T05:17:05Z</cp:lastPrinted>
  <dcterms:created xsi:type="dcterms:W3CDTF">2015-10-20T07:29:09Z</dcterms:created>
  <dcterms:modified xsi:type="dcterms:W3CDTF">2021-10-26T05:17:07Z</dcterms:modified>
</cp:coreProperties>
</file>